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le.fitton\Desktop\FPP Team\"/>
    </mc:Choice>
  </mc:AlternateContent>
  <xr:revisionPtr revIDLastSave="0" documentId="8_{F1A016DA-6723-481D-9B0B-B7B331483970}" xr6:coauthVersionLast="47" xr6:coauthVersionMax="47" xr10:uidLastSave="{00000000-0000-0000-0000-000000000000}"/>
  <bookViews>
    <workbookView xWindow="-28920" yWindow="-120" windowWidth="29040" windowHeight="15840" tabRatio="724" xr2:uid="{C08CA6B2-8F3A-46AC-BA6F-BFA181DE2071}"/>
  </bookViews>
  <sheets>
    <sheet name="Instructions" sheetId="10" r:id="rId1"/>
    <sheet name="Summary" sheetId="2" r:id="rId2"/>
    <sheet name="Calculation Sheet - Income" sheetId="12" r:id="rId3"/>
    <sheet name="Calculation Sheet - OPEX" sheetId="3" r:id="rId4"/>
    <sheet name="ROI" sheetId="4" state="hidden" r:id="rId5"/>
    <sheet name="Employee Expense Calculator" sheetId="6" r:id="rId6"/>
    <sheet name="Depreciation Calculator" sheetId="5" r:id="rId7"/>
    <sheet name="Assumptions" sheetId="7" r:id="rId8"/>
    <sheet name="On-Cost Matrix" sheetId="11" r:id="rId9"/>
    <sheet name="CAPEX Category" sheetId="9" state="hidden" r:id="rId10"/>
    <sheet name="GL Codes" sheetId="8" state="hidden" r:id="rId11"/>
  </sheets>
  <externalReferences>
    <externalReference r:id="rId12"/>
  </externalReferences>
  <definedNames>
    <definedName name="_xlnm._FilterDatabase" localSheetId="10" hidden="1">'GL Codes'!$A$1:$C$1</definedName>
    <definedName name="CPI" localSheetId="4">#REF!</definedName>
    <definedName name="CPI">Assumptions!$B$8</definedName>
    <definedName name="EmployeeExpenseCalculation" localSheetId="4">#REF!</definedName>
    <definedName name="EmployeeExpenseCalculation">Assumptions!$A$13:$A$14</definedName>
    <definedName name="IncIndex" localSheetId="4">#REF!</definedName>
    <definedName name="IncIndex">Assumptions!$B$7</definedName>
    <definedName name="OnCosts" localSheetId="4">#REF!</definedName>
    <definedName name="OnCosts">Assumptions!$B$10</definedName>
    <definedName name="_xlnm.Print_Area" localSheetId="7">Assumptions!$A$1:$H$23</definedName>
    <definedName name="_xlnm.Print_Area" localSheetId="2">'Calculation Sheet - Income'!$A$1:$M$150</definedName>
    <definedName name="_xlnm.Print_Area" localSheetId="3">'Calculation Sheet - OPEX'!$A$1:$K$45</definedName>
    <definedName name="_xlnm.Print_Area" localSheetId="6">'Depreciation Calculator'!$A$1:$L$22</definedName>
    <definedName name="_xlnm.Print_Area" localSheetId="5">'Employee Expense Calculator'!$A$3:$L$38</definedName>
    <definedName name="_xlnm.Print_Area" localSheetId="0">Instructions!$A$1:$M$103</definedName>
    <definedName name="_xlnm.Print_Area" localSheetId="4">ROI!$A$6:$F$19</definedName>
    <definedName name="_xlnm.Print_Area" localSheetId="1">Summary!$A$1:$K$68</definedName>
    <definedName name="WageIndex" localSheetId="4">#REF!</definedName>
    <definedName name="WageIndex">Assumptions!$B$9</definedName>
    <definedName name="wrn.CAPEX1." localSheetId="0" hidden="1">{#N/A,#N/A,FALSE,"Sheet1"}</definedName>
    <definedName name="wrn.CAPEX1." hidden="1">{#N/A,#N/A,FALSE,"Sheet1"}</definedName>
    <definedName name="wrn.CAPEX2." localSheetId="0" hidden="1">{#N/A,#N/A,FALSE,"Sheet1"}</definedName>
    <definedName name="wrn.CAPEX2." hidden="1">{#N/A,#N/A,FALSE,"Sheet1"}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8" i="12" l="1"/>
  <c r="B145" i="12"/>
  <c r="I148" i="12"/>
  <c r="H148" i="12"/>
  <c r="G148" i="12"/>
  <c r="F148" i="12"/>
  <c r="E148" i="12"/>
  <c r="I145" i="12"/>
  <c r="I149" i="12" s="1"/>
  <c r="J34" i="2" s="1"/>
  <c r="H145" i="12"/>
  <c r="H149" i="12" s="1"/>
  <c r="I34" i="2" s="1"/>
  <c r="G145" i="12"/>
  <c r="G149" i="12" s="1"/>
  <c r="H34" i="2" s="1"/>
  <c r="F145" i="12"/>
  <c r="F149" i="12" s="1"/>
  <c r="G34" i="2" s="1"/>
  <c r="E145" i="12"/>
  <c r="B134" i="12"/>
  <c r="I46" i="12"/>
  <c r="H46" i="12"/>
  <c r="G46" i="12"/>
  <c r="F46" i="12"/>
  <c r="E46" i="12"/>
  <c r="I43" i="12"/>
  <c r="H43" i="12"/>
  <c r="G43" i="12"/>
  <c r="F43" i="12"/>
  <c r="E43" i="12"/>
  <c r="I40" i="12"/>
  <c r="I41" i="12" s="1"/>
  <c r="H40" i="12"/>
  <c r="G40" i="12"/>
  <c r="G41" i="12" s="1"/>
  <c r="F40" i="12"/>
  <c r="E40" i="12"/>
  <c r="I37" i="12"/>
  <c r="H37" i="12"/>
  <c r="G37" i="12"/>
  <c r="F37" i="12"/>
  <c r="E37" i="12"/>
  <c r="F34" i="12"/>
  <c r="G34" i="12"/>
  <c r="H34" i="12"/>
  <c r="I34" i="12"/>
  <c r="E34" i="12"/>
  <c r="E35" i="12" s="1"/>
  <c r="B45" i="12"/>
  <c r="B42" i="12"/>
  <c r="B39" i="12"/>
  <c r="B36" i="12"/>
  <c r="B33" i="12"/>
  <c r="E23" i="12"/>
  <c r="F23" i="12"/>
  <c r="G23" i="12"/>
  <c r="H23" i="12"/>
  <c r="I23" i="12"/>
  <c r="G33" i="2"/>
  <c r="H33" i="2"/>
  <c r="I33" i="2"/>
  <c r="J33" i="2"/>
  <c r="F138" i="12"/>
  <c r="G138" i="12"/>
  <c r="H138" i="12"/>
  <c r="I138" i="12"/>
  <c r="B137" i="12"/>
  <c r="I137" i="12"/>
  <c r="H137" i="12"/>
  <c r="G137" i="12"/>
  <c r="F137" i="12"/>
  <c r="E137" i="12"/>
  <c r="I134" i="12"/>
  <c r="H134" i="12"/>
  <c r="G134" i="12"/>
  <c r="F134" i="12"/>
  <c r="E134" i="12"/>
  <c r="I31" i="2"/>
  <c r="J31" i="2"/>
  <c r="I127" i="12"/>
  <c r="H127" i="12"/>
  <c r="G127" i="12"/>
  <c r="H31" i="2" s="1"/>
  <c r="F127" i="12"/>
  <c r="G31" i="2" s="1"/>
  <c r="E127" i="12"/>
  <c r="F31" i="2" s="1"/>
  <c r="I30" i="2"/>
  <c r="F116" i="12"/>
  <c r="G30" i="2" s="1"/>
  <c r="G116" i="12"/>
  <c r="H30" i="2" s="1"/>
  <c r="H116" i="12"/>
  <c r="I116" i="12"/>
  <c r="J30" i="2" s="1"/>
  <c r="E116" i="12"/>
  <c r="F30" i="2" s="1"/>
  <c r="B104" i="12"/>
  <c r="B101" i="12"/>
  <c r="B98" i="12"/>
  <c r="B95" i="12"/>
  <c r="I104" i="12"/>
  <c r="H104" i="12"/>
  <c r="G104" i="12"/>
  <c r="F104" i="12"/>
  <c r="E104" i="12"/>
  <c r="I101" i="12"/>
  <c r="H101" i="12"/>
  <c r="G101" i="12"/>
  <c r="F101" i="12"/>
  <c r="E101" i="12"/>
  <c r="I98" i="12"/>
  <c r="H98" i="12"/>
  <c r="G98" i="12"/>
  <c r="F98" i="12"/>
  <c r="E98" i="12"/>
  <c r="I95" i="12"/>
  <c r="H95" i="12"/>
  <c r="G95" i="12"/>
  <c r="F95" i="12"/>
  <c r="E95" i="12"/>
  <c r="B87" i="12"/>
  <c r="B84" i="12"/>
  <c r="B81" i="12"/>
  <c r="B78" i="12"/>
  <c r="B70" i="12"/>
  <c r="B67" i="12"/>
  <c r="B64" i="12"/>
  <c r="I87" i="12"/>
  <c r="H87" i="12"/>
  <c r="G87" i="12"/>
  <c r="F87" i="12"/>
  <c r="E87" i="12"/>
  <c r="I84" i="12"/>
  <c r="H84" i="12"/>
  <c r="G84" i="12"/>
  <c r="F84" i="12"/>
  <c r="E84" i="12"/>
  <c r="I81" i="12"/>
  <c r="H81" i="12"/>
  <c r="G81" i="12"/>
  <c r="F81" i="12"/>
  <c r="E81" i="12"/>
  <c r="I78" i="12"/>
  <c r="H78" i="12"/>
  <c r="G78" i="12"/>
  <c r="F78" i="12"/>
  <c r="E78" i="12"/>
  <c r="I70" i="12"/>
  <c r="H70" i="12"/>
  <c r="G70" i="12"/>
  <c r="F70" i="12"/>
  <c r="E70" i="12"/>
  <c r="I67" i="12"/>
  <c r="H67" i="12"/>
  <c r="G67" i="12"/>
  <c r="F67" i="12"/>
  <c r="E67" i="12"/>
  <c r="F64" i="12"/>
  <c r="G64" i="12"/>
  <c r="H64" i="12"/>
  <c r="I64" i="12"/>
  <c r="I71" i="12" s="1"/>
  <c r="J27" i="2" s="1"/>
  <c r="E64" i="12"/>
  <c r="I47" i="12"/>
  <c r="H47" i="12"/>
  <c r="G47" i="12"/>
  <c r="F47" i="12"/>
  <c r="E47" i="12"/>
  <c r="I44" i="12"/>
  <c r="H44" i="12"/>
  <c r="G44" i="12"/>
  <c r="F44" i="12"/>
  <c r="E44" i="12"/>
  <c r="H41" i="12"/>
  <c r="F41" i="12"/>
  <c r="E41" i="12"/>
  <c r="I38" i="12"/>
  <c r="H38" i="12"/>
  <c r="G38" i="12"/>
  <c r="F38" i="12"/>
  <c r="E38" i="12"/>
  <c r="F35" i="12"/>
  <c r="G35" i="12"/>
  <c r="H35" i="12"/>
  <c r="I35" i="12"/>
  <c r="E138" i="12" l="1"/>
  <c r="F33" i="2" s="1"/>
  <c r="E149" i="12"/>
  <c r="F34" i="2" s="1"/>
  <c r="F105" i="12"/>
  <c r="G29" i="2" s="1"/>
  <c r="E88" i="12"/>
  <c r="F28" i="2" s="1"/>
  <c r="H88" i="12"/>
  <c r="I28" i="2" s="1"/>
  <c r="G105" i="12"/>
  <c r="H29" i="2" s="1"/>
  <c r="E105" i="12"/>
  <c r="F29" i="2" s="1"/>
  <c r="G71" i="12"/>
  <c r="H27" i="2" s="1"/>
  <c r="H105" i="12"/>
  <c r="I29" i="2" s="1"/>
  <c r="I105" i="12"/>
  <c r="J29" i="2" s="1"/>
  <c r="F71" i="12"/>
  <c r="G27" i="2" s="1"/>
  <c r="H71" i="12"/>
  <c r="I27" i="2" s="1"/>
  <c r="F88" i="12"/>
  <c r="G28" i="2" s="1"/>
  <c r="I88" i="12"/>
  <c r="J28" i="2" s="1"/>
  <c r="E71" i="12"/>
  <c r="F27" i="2" s="1"/>
  <c r="G88" i="12"/>
  <c r="H28" i="2" s="1"/>
  <c r="I26" i="12"/>
  <c r="H26" i="12"/>
  <c r="G26" i="12"/>
  <c r="F26" i="12"/>
  <c r="E26" i="12"/>
  <c r="I20" i="12"/>
  <c r="H20" i="12"/>
  <c r="G20" i="12"/>
  <c r="F20" i="12"/>
  <c r="E20" i="12"/>
  <c r="I17" i="12"/>
  <c r="H17" i="12"/>
  <c r="G17" i="12"/>
  <c r="F17" i="12"/>
  <c r="E17" i="12"/>
  <c r="F14" i="12"/>
  <c r="G14" i="12"/>
  <c r="H14" i="12"/>
  <c r="I14" i="12"/>
  <c r="E14" i="12"/>
  <c r="D8" i="12"/>
  <c r="B10" i="7"/>
  <c r="K28" i="2" l="1"/>
  <c r="F27" i="12"/>
  <c r="G22" i="2" s="1"/>
  <c r="H27" i="12"/>
  <c r="I27" i="12"/>
  <c r="G27" i="12"/>
  <c r="F48" i="12"/>
  <c r="G48" i="12"/>
  <c r="E27" i="12"/>
  <c r="H48" i="12"/>
  <c r="E48" i="12"/>
  <c r="I48" i="12"/>
  <c r="D6" i="5"/>
  <c r="C6" i="3"/>
  <c r="G12" i="5"/>
  <c r="G22" i="6"/>
  <c r="K29" i="2"/>
  <c r="K12" i="2"/>
  <c r="K13" i="2"/>
  <c r="K14" i="2"/>
  <c r="K15" i="2"/>
  <c r="K16" i="2"/>
  <c r="K11" i="2"/>
  <c r="D11" i="5"/>
  <c r="E11" i="5"/>
  <c r="F11" i="5"/>
  <c r="G11" i="5"/>
  <c r="H11" i="5"/>
  <c r="D12" i="5"/>
  <c r="E12" i="5"/>
  <c r="F12" i="5"/>
  <c r="H12" i="5"/>
  <c r="D13" i="5"/>
  <c r="E13" i="5"/>
  <c r="F13" i="5"/>
  <c r="G13" i="5"/>
  <c r="H13" i="5"/>
  <c r="D14" i="5"/>
  <c r="E14" i="5"/>
  <c r="F14" i="5"/>
  <c r="G14" i="5"/>
  <c r="H14" i="5"/>
  <c r="D15" i="5"/>
  <c r="E15" i="5"/>
  <c r="F15" i="5"/>
  <c r="G15" i="5"/>
  <c r="H15" i="5"/>
  <c r="D10" i="5"/>
  <c r="E10" i="5"/>
  <c r="F10" i="5"/>
  <c r="G10" i="5"/>
  <c r="H10" i="5"/>
  <c r="C10" i="5"/>
  <c r="C11" i="5"/>
  <c r="C12" i="5"/>
  <c r="C13" i="5"/>
  <c r="C14" i="5"/>
  <c r="C15" i="5"/>
  <c r="G50" i="2"/>
  <c r="H50" i="2"/>
  <c r="J17" i="2"/>
  <c r="J50" i="2" s="1"/>
  <c r="I17" i="2"/>
  <c r="I50" i="2" s="1"/>
  <c r="H17" i="2"/>
  <c r="G17" i="2"/>
  <c r="F17" i="2"/>
  <c r="F50" i="2" s="1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9" i="3"/>
  <c r="I8" i="3"/>
  <c r="H8" i="3"/>
  <c r="E17" i="2"/>
  <c r="B15" i="4" s="1"/>
  <c r="B19" i="4" s="1"/>
  <c r="F16" i="4"/>
  <c r="G8" i="3"/>
  <c r="F8" i="3"/>
  <c r="E8" i="3"/>
  <c r="D8" i="6"/>
  <c r="G19" i="6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9" i="3"/>
  <c r="F52" i="12" l="1"/>
  <c r="F54" i="12" s="1"/>
  <c r="F57" i="12" s="1"/>
  <c r="G23" i="2" s="1"/>
  <c r="E52" i="12"/>
  <c r="E54" i="12" s="1"/>
  <c r="E57" i="12" s="1"/>
  <c r="F23" i="2" s="1"/>
  <c r="F22" i="2"/>
  <c r="H22" i="2"/>
  <c r="G52" i="12"/>
  <c r="G54" i="12" s="1"/>
  <c r="G57" i="12" s="1"/>
  <c r="H23" i="2" s="1"/>
  <c r="J22" i="2"/>
  <c r="I52" i="12"/>
  <c r="I22" i="2"/>
  <c r="H52" i="12"/>
  <c r="G44" i="2"/>
  <c r="K17" i="2"/>
  <c r="J43" i="2"/>
  <c r="I43" i="2"/>
  <c r="J42" i="2"/>
  <c r="I42" i="2"/>
  <c r="J41" i="2"/>
  <c r="I41" i="2"/>
  <c r="I39" i="2"/>
  <c r="J40" i="2"/>
  <c r="J39" i="2"/>
  <c r="I40" i="2"/>
  <c r="J44" i="2"/>
  <c r="E16" i="5"/>
  <c r="H44" i="2"/>
  <c r="H16" i="5"/>
  <c r="G16" i="5"/>
  <c r="D16" i="5"/>
  <c r="F16" i="5"/>
  <c r="F44" i="2"/>
  <c r="I44" i="2"/>
  <c r="C16" i="5"/>
  <c r="F39" i="2"/>
  <c r="H43" i="2"/>
  <c r="F40" i="2"/>
  <c r="G41" i="2"/>
  <c r="H41" i="2"/>
  <c r="G39" i="2"/>
  <c r="F42" i="2"/>
  <c r="H39" i="2"/>
  <c r="G42" i="2"/>
  <c r="H42" i="2"/>
  <c r="G40" i="2"/>
  <c r="F43" i="2"/>
  <c r="H40" i="2"/>
  <c r="G43" i="2"/>
  <c r="F41" i="2"/>
  <c r="I54" i="12" l="1"/>
  <c r="I57" i="12" s="1"/>
  <c r="J23" i="2" s="1"/>
  <c r="H54" i="12"/>
  <c r="H57" i="12" s="1"/>
  <c r="I23" i="2" s="1"/>
  <c r="K44" i="2"/>
  <c r="K43" i="2"/>
  <c r="K40" i="2"/>
  <c r="K41" i="2"/>
  <c r="K42" i="2"/>
  <c r="K39" i="2"/>
  <c r="H28" i="6"/>
  <c r="I28" i="6" s="1"/>
  <c r="J28" i="6" s="1"/>
  <c r="K28" i="6" s="1"/>
  <c r="G28" i="6"/>
  <c r="G27" i="6"/>
  <c r="H27" i="6" s="1"/>
  <c r="I27" i="6" s="1"/>
  <c r="J27" i="6" s="1"/>
  <c r="K27" i="6" s="1"/>
  <c r="G26" i="6"/>
  <c r="H26" i="6" s="1"/>
  <c r="I26" i="6" s="1"/>
  <c r="J26" i="6" s="1"/>
  <c r="K26" i="6" s="1"/>
  <c r="H25" i="6"/>
  <c r="I25" i="6" s="1"/>
  <c r="J25" i="6" s="1"/>
  <c r="K25" i="6" s="1"/>
  <c r="G25" i="6"/>
  <c r="G24" i="6"/>
  <c r="H24" i="6" s="1"/>
  <c r="I24" i="6" s="1"/>
  <c r="J24" i="6" s="1"/>
  <c r="K24" i="6" s="1"/>
  <c r="G23" i="6"/>
  <c r="H23" i="6" s="1"/>
  <c r="I23" i="6" s="1"/>
  <c r="J23" i="6" s="1"/>
  <c r="K23" i="6" s="1"/>
  <c r="H22" i="6"/>
  <c r="I22" i="6" s="1"/>
  <c r="J22" i="6" s="1"/>
  <c r="K22" i="6" s="1"/>
  <c r="G21" i="6"/>
  <c r="H21" i="6" s="1"/>
  <c r="I21" i="6" s="1"/>
  <c r="J21" i="6" s="1"/>
  <c r="K21" i="6" s="1"/>
  <c r="H20" i="6"/>
  <c r="I20" i="6" s="1"/>
  <c r="J20" i="6" s="1"/>
  <c r="K20" i="6" s="1"/>
  <c r="G20" i="6"/>
  <c r="H19" i="6"/>
  <c r="G12" i="6"/>
  <c r="G14" i="6" s="1"/>
  <c r="E15" i="4"/>
  <c r="D15" i="4"/>
  <c r="C15" i="4"/>
  <c r="B6" i="4"/>
  <c r="F24" i="2"/>
  <c r="E50" i="2"/>
  <c r="K23" i="2" l="1"/>
  <c r="F35" i="2"/>
  <c r="C17" i="4" s="1"/>
  <c r="E52" i="2"/>
  <c r="E53" i="2" s="1"/>
  <c r="K50" i="2"/>
  <c r="K33" i="2"/>
  <c r="F15" i="4"/>
  <c r="H12" i="6"/>
  <c r="H14" i="6" s="1"/>
  <c r="I19" i="6"/>
  <c r="H29" i="6"/>
  <c r="G29" i="6"/>
  <c r="G24" i="2"/>
  <c r="E54" i="2" l="1"/>
  <c r="I12" i="6"/>
  <c r="I14" i="6" s="1"/>
  <c r="K34" i="2"/>
  <c r="K30" i="2"/>
  <c r="K31" i="2"/>
  <c r="G35" i="2"/>
  <c r="D17" i="4" s="1"/>
  <c r="I29" i="6"/>
  <c r="I30" i="6" s="1"/>
  <c r="I31" i="6" s="1"/>
  <c r="I34" i="6" s="1"/>
  <c r="H38" i="2" s="1"/>
  <c r="H59" i="2" s="1"/>
  <c r="J19" i="6"/>
  <c r="H24" i="2"/>
  <c r="G30" i="6"/>
  <c r="G31" i="6" s="1"/>
  <c r="H30" i="6"/>
  <c r="H31" i="6" s="1"/>
  <c r="H34" i="6" s="1"/>
  <c r="G38" i="2" s="1"/>
  <c r="I24" i="2" l="1"/>
  <c r="I35" i="2" s="1"/>
  <c r="G58" i="2"/>
  <c r="G59" i="2"/>
  <c r="H58" i="2"/>
  <c r="J12" i="6"/>
  <c r="J14" i="6" s="1"/>
  <c r="H35" i="2"/>
  <c r="E17" i="4" s="1"/>
  <c r="F17" i="4" s="1"/>
  <c r="K22" i="2"/>
  <c r="K24" i="2" s="1"/>
  <c r="K19" i="6"/>
  <c r="K29" i="6" s="1"/>
  <c r="K30" i="6" s="1"/>
  <c r="K31" i="6" s="1"/>
  <c r="J29" i="6"/>
  <c r="J30" i="6" s="1"/>
  <c r="J31" i="6" s="1"/>
  <c r="J34" i="6" s="1"/>
  <c r="I38" i="2" s="1"/>
  <c r="I58" i="2" s="1"/>
  <c r="G34" i="6"/>
  <c r="F38" i="2" s="1"/>
  <c r="H45" i="2"/>
  <c r="G45" i="2"/>
  <c r="K27" i="2" l="1"/>
  <c r="K35" i="2" s="1"/>
  <c r="J24" i="2"/>
  <c r="J35" i="2" s="1"/>
  <c r="F58" i="2"/>
  <c r="F59" i="2"/>
  <c r="I59" i="2"/>
  <c r="K12" i="6"/>
  <c r="K14" i="6" s="1"/>
  <c r="I45" i="2"/>
  <c r="I47" i="2" s="1"/>
  <c r="I51" i="2" s="1"/>
  <c r="K34" i="6"/>
  <c r="J38" i="2" s="1"/>
  <c r="K38" i="2" s="1"/>
  <c r="K45" i="2" s="1"/>
  <c r="G47" i="2"/>
  <c r="G51" i="2" s="1"/>
  <c r="D18" i="4"/>
  <c r="D19" i="4" s="1"/>
  <c r="H47" i="2"/>
  <c r="H51" i="2" s="1"/>
  <c r="E18" i="4"/>
  <c r="E19" i="4" s="1"/>
  <c r="F45" i="2"/>
  <c r="F47" i="2" s="1"/>
  <c r="F51" i="2" s="1"/>
  <c r="K47" i="2" l="1"/>
  <c r="H52" i="2"/>
  <c r="G52" i="2"/>
  <c r="J59" i="2"/>
  <c r="J58" i="2"/>
  <c r="J45" i="2"/>
  <c r="J47" i="2" s="1"/>
  <c r="J51" i="2" s="1"/>
  <c r="I52" i="2"/>
  <c r="I57" i="2"/>
  <c r="G57" i="2"/>
  <c r="F52" i="2"/>
  <c r="C18" i="4"/>
  <c r="H57" i="2"/>
  <c r="J57" i="2" l="1"/>
  <c r="F57" i="2"/>
  <c r="F53" i="2"/>
  <c r="F18" i="4"/>
  <c r="C19" i="4"/>
  <c r="J52" i="2" l="1"/>
  <c r="K51" i="2"/>
  <c r="F54" i="2"/>
  <c r="G53" i="2"/>
  <c r="D10" i="4"/>
  <c r="D11" i="4"/>
  <c r="F19" i="4"/>
  <c r="D12" i="4"/>
  <c r="G54" i="2" l="1"/>
  <c r="E63" i="2"/>
  <c r="K52" i="2"/>
  <c r="H53" i="2"/>
  <c r="H54" i="2" l="1"/>
  <c r="I53" i="2"/>
  <c r="E64" i="2" s="1"/>
  <c r="I54" i="2" l="1"/>
  <c r="J53" i="2"/>
  <c r="E61" i="2" s="1" a="1"/>
  <c r="E61" i="2" s="1"/>
  <c r="J5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<sst xmlns="http://schemas.openxmlformats.org/spreadsheetml/2006/main" count="534" uniqueCount="256">
  <si>
    <t>Instructions</t>
  </si>
  <si>
    <t>Finance Calculator</t>
  </si>
  <si>
    <t>Project Name:</t>
  </si>
  <si>
    <t>Capital Requirements</t>
  </si>
  <si>
    <t>CAPEX Category</t>
  </si>
  <si>
    <t>Y1</t>
  </si>
  <si>
    <t>Y2</t>
  </si>
  <si>
    <t>Y3</t>
  </si>
  <si>
    <t>&lt;&lt;Item 1&gt;&gt;</t>
  </si>
  <si>
    <t>&lt;&lt;Item 2&gt;&gt;</t>
  </si>
  <si>
    <t>&lt;&lt;Item 3&gt;&gt;</t>
  </si>
  <si>
    <t>Total Capital Requirements</t>
  </si>
  <si>
    <t>Surplus/(Deficit)</t>
  </si>
  <si>
    <t>Assumptions</t>
  </si>
  <si>
    <t>Operating Income</t>
  </si>
  <si>
    <t>Sales</t>
  </si>
  <si>
    <t>Cost of Goods Sold</t>
  </si>
  <si>
    <t>Gross Margin</t>
  </si>
  <si>
    <t>Core Service Income</t>
  </si>
  <si>
    <t>Fundraising Income</t>
  </si>
  <si>
    <t>Other Income</t>
  </si>
  <si>
    <t>Property Income</t>
  </si>
  <si>
    <t xml:space="preserve">SDA Income </t>
  </si>
  <si>
    <t>Rental Income</t>
  </si>
  <si>
    <t>Total Income</t>
  </si>
  <si>
    <t>Salary and Oncosts</t>
  </si>
  <si>
    <t>Operational Expenses</t>
  </si>
  <si>
    <t>Fundraising Expenses</t>
  </si>
  <si>
    <t>Travel and Entertainment Expenses</t>
  </si>
  <si>
    <t>Client Expenses</t>
  </si>
  <si>
    <t>Other Expenses</t>
  </si>
  <si>
    <t xml:space="preserve">Depreciation </t>
  </si>
  <si>
    <t>Total Expenses</t>
  </si>
  <si>
    <t>Total Surplus/(Deficit)</t>
  </si>
  <si>
    <t>Cashflow</t>
  </si>
  <si>
    <t>Initial Capital In/(Out) flow</t>
  </si>
  <si>
    <t>Ongoing Operational In/(Out) flow</t>
  </si>
  <si>
    <t>Total Cash In/(Out) flow</t>
  </si>
  <si>
    <t>Indicators</t>
  </si>
  <si>
    <t>Surplus/(Deficit) Margin</t>
  </si>
  <si>
    <t>Service Margin %</t>
  </si>
  <si>
    <t xml:space="preserve">Work Consolidated Service Margin </t>
  </si>
  <si>
    <t>Estimated Payback of Initial Capital Outflow</t>
  </si>
  <si>
    <t>Additional Comments</t>
  </si>
  <si>
    <t>Calculation Sheet</t>
  </si>
  <si>
    <t>Description</t>
  </si>
  <si>
    <t>Travel Expenses</t>
  </si>
  <si>
    <t>Discount Rate</t>
  </si>
  <si>
    <t>Results of Analysis</t>
  </si>
  <si>
    <t>Net Present Value</t>
  </si>
  <si>
    <t>Internal Rate of Return</t>
  </si>
  <si>
    <t>Payback Period</t>
  </si>
  <si>
    <t>years</t>
  </si>
  <si>
    <t xml:space="preserve">Cash Flow Year </t>
  </si>
  <si>
    <t>Year 1</t>
  </si>
  <si>
    <t>Year 2</t>
  </si>
  <si>
    <t>Year 3</t>
  </si>
  <si>
    <t>Total</t>
  </si>
  <si>
    <t>Initial Investment</t>
  </si>
  <si>
    <t>Ongoing Licencing &amp; Support</t>
  </si>
  <si>
    <t>Revenues: Inc/(Dec)</t>
  </si>
  <si>
    <t>Costs: (Inc) / Dec</t>
  </si>
  <si>
    <t>Operating Cash Flow</t>
  </si>
  <si>
    <t>Depreciation</t>
  </si>
  <si>
    <t>Employee Expense Calculator</t>
  </si>
  <si>
    <t>Method 1: % of Income</t>
  </si>
  <si>
    <t>Total Core Service Income</t>
  </si>
  <si>
    <t>Employee Expenses as % of Income</t>
  </si>
  <si>
    <t>Total Employee Expenses</t>
  </si>
  <si>
    <t>Method 2: Cost Calculation</t>
  </si>
  <si>
    <t>Position</t>
  </si>
  <si>
    <t>Hours p.w.</t>
  </si>
  <si>
    <t xml:space="preserve">Total weeks this p.a. </t>
  </si>
  <si>
    <t>Hourly Rate</t>
  </si>
  <si>
    <t>&lt;&lt;Position 2&gt;&gt;</t>
  </si>
  <si>
    <t>&lt;&lt;Position 3&gt;&gt;</t>
  </si>
  <si>
    <t>&lt;&lt;Position 4&gt;&gt;</t>
  </si>
  <si>
    <t>&lt;&lt;Position 5&gt;&gt;</t>
  </si>
  <si>
    <t>&lt;&lt;Position 6&gt;&gt;</t>
  </si>
  <si>
    <t>&lt;&lt;Position 7&gt;&gt;</t>
  </si>
  <si>
    <t>&lt;&lt;Position 8&gt;&gt;</t>
  </si>
  <si>
    <t>&lt;&lt;Position 9&gt;&gt;</t>
  </si>
  <si>
    <t>&lt;&lt;Position 10&gt;&gt;</t>
  </si>
  <si>
    <t>Total Base Wages</t>
  </si>
  <si>
    <t>Plus On-Costs</t>
  </si>
  <si>
    <t>Cost Calculation</t>
  </si>
  <si>
    <t>Income Indexation</t>
  </si>
  <si>
    <t>IncIndex</t>
  </si>
  <si>
    <t>CPI</t>
  </si>
  <si>
    <t>Wage Indexation</t>
  </si>
  <si>
    <t>WageIndex</t>
  </si>
  <si>
    <t>Wages On-Costs</t>
  </si>
  <si>
    <t>OnCosts</t>
  </si>
  <si>
    <t>Employee Expense Calculation</t>
  </si>
  <si>
    <t>% of Income</t>
  </si>
  <si>
    <t>Years</t>
  </si>
  <si>
    <t>Motor Vehicles</t>
  </si>
  <si>
    <t>Land</t>
  </si>
  <si>
    <t>Name</t>
  </si>
  <si>
    <t>Account No.</t>
  </si>
  <si>
    <t>541110</t>
  </si>
  <si>
    <t>Minor Equipment Account</t>
  </si>
  <si>
    <t>541130</t>
  </si>
  <si>
    <t>Safety Equipment</t>
  </si>
  <si>
    <t>541140</t>
  </si>
  <si>
    <t>Technology Maintenance</t>
  </si>
  <si>
    <t>561110</t>
  </si>
  <si>
    <t>561115</t>
  </si>
  <si>
    <t>Meeting Expenses</t>
  </si>
  <si>
    <t>562130</t>
  </si>
  <si>
    <t>Software Licences</t>
  </si>
  <si>
    <t>562140</t>
  </si>
  <si>
    <t>Fees And Licences</t>
  </si>
  <si>
    <t>562145</t>
  </si>
  <si>
    <t>Subscriptions Paid</t>
  </si>
  <si>
    <t>562150</t>
  </si>
  <si>
    <t>Legal Fees</t>
  </si>
  <si>
    <t>562155</t>
  </si>
  <si>
    <t>Professional &amp; Consulting Fees</t>
  </si>
  <si>
    <t>563120</t>
  </si>
  <si>
    <t>Marketing</t>
  </si>
  <si>
    <t>&lt;Select Category&gt;</t>
  </si>
  <si>
    <t>Depreciation Calculation</t>
  </si>
  <si>
    <t>GL Category</t>
  </si>
  <si>
    <t>High Level</t>
  </si>
  <si>
    <t>P&amp;L High Level</t>
  </si>
  <si>
    <t>~ To cover super, Annual Leave, Sick Leave, LSL</t>
  </si>
  <si>
    <t>Return on Investment</t>
  </si>
  <si>
    <t>Select Cost Method Used Above</t>
  </si>
  <si>
    <t>Buildings</t>
  </si>
  <si>
    <t>Equipment</t>
  </si>
  <si>
    <t>Intangible</t>
  </si>
  <si>
    <t>&lt;&lt;Item 4&gt;&gt;</t>
  </si>
  <si>
    <t>&lt;&lt;Item 5&gt;&gt;</t>
  </si>
  <si>
    <t>&lt;&lt;Item 6&gt;&gt;</t>
  </si>
  <si>
    <t>Initial Capital Required $</t>
  </si>
  <si>
    <t>Total Amount</t>
  </si>
  <si>
    <t>Prepared By:</t>
  </si>
  <si>
    <t>Employee Costs</t>
  </si>
  <si>
    <t>Cumulative Cash flow</t>
  </si>
  <si>
    <t>Discount Rate %</t>
  </si>
  <si>
    <t>Fraction Row</t>
  </si>
  <si>
    <t>Margins</t>
  </si>
  <si>
    <t>Item Description</t>
  </si>
  <si>
    <t>Y4</t>
  </si>
  <si>
    <t>Y5</t>
  </si>
  <si>
    <t>Lotteries</t>
  </si>
  <si>
    <t>Depreciation $ / mth</t>
  </si>
  <si>
    <t>Account Category</t>
  </si>
  <si>
    <t>&lt;&lt;Project A&gt;&gt;</t>
  </si>
  <si>
    <t>&lt;&lt;Employee Name&gt;&gt;</t>
  </si>
  <si>
    <t>541115</t>
  </si>
  <si>
    <t>Equipment Lease &amp; Hire</t>
  </si>
  <si>
    <t>541120</t>
  </si>
  <si>
    <t>General Maintenance - Plan &amp; Equipment</t>
  </si>
  <si>
    <t>Project Owner:</t>
  </si>
  <si>
    <t>&lt;&lt;Project Owner Name&gt;&gt;</t>
  </si>
  <si>
    <t>https://www.abs.gov.au/statistics/economy/price-indexes-and-inflation/wage-price-index-australia</t>
  </si>
  <si>
    <t>(Source: ABS for the latest %)</t>
  </si>
  <si>
    <t>https://www.abs.gov.au/statistics/economy/price-indexes-and-inflation/consumer-price-index-australia</t>
  </si>
  <si>
    <t>Summary Tab</t>
  </si>
  <si>
    <t xml:space="preserve">The summary tab provides you with an overview of the financial status of the business case. </t>
  </si>
  <si>
    <t xml:space="preserve">Capital Requirements </t>
  </si>
  <si>
    <t xml:space="preserve">Please enter a description of the type of Capital required for the business case. 
</t>
  </si>
  <si>
    <t xml:space="preserve">High level Profit and Loss view of income and expenses.
</t>
  </si>
  <si>
    <r>
      <t xml:space="preserve">&gt; </t>
    </r>
    <r>
      <rPr>
        <sz val="11"/>
        <color rgb="FF7030A0"/>
        <rFont val="Calibri"/>
        <family val="2"/>
        <scheme val="minor"/>
      </rPr>
      <t xml:space="preserve">Operating Income, Core Service Income and Property Income: </t>
    </r>
    <r>
      <rPr>
        <sz val="11"/>
        <color theme="1"/>
        <rFont val="Calibri"/>
        <family val="2"/>
        <scheme val="minor"/>
      </rPr>
      <t xml:space="preserve"> Amounts must be entered for</t>
    </r>
    <r>
      <rPr>
        <b/>
        <sz val="11"/>
        <color theme="1"/>
        <rFont val="Calibri"/>
        <family val="2"/>
        <scheme val="minor"/>
      </rPr>
      <t xml:space="preserve"> Year 1</t>
    </r>
    <r>
      <rPr>
        <sz val="11"/>
        <color theme="1"/>
        <rFont val="Calibri"/>
        <family val="2"/>
        <scheme val="minor"/>
      </rPr>
      <t>. The following years are formulated and calculated based on CPI increase</t>
    </r>
  </si>
  <si>
    <t xml:space="preserve">&gt; Enter the amount of the cost into the relevant years </t>
  </si>
  <si>
    <t>***The amounts in this spreadsheet will flow to the Summary sheet***</t>
  </si>
  <si>
    <t>Please click on the link for a list and description of the General Ledger codes:</t>
  </si>
  <si>
    <t xml:space="preserve">Chart of Accounts  </t>
  </si>
  <si>
    <t>***Please ensure you select the method you use in the tool so the salary costs flow through to the Summary Sheet***</t>
  </si>
  <si>
    <t>Depreciation Calculator</t>
  </si>
  <si>
    <t>This tool is used to calculate the Depreciation on the Capital Initiatives.</t>
  </si>
  <si>
    <t>&gt; Calculations are formulated. No manual input required.</t>
  </si>
  <si>
    <t>This tool is used to adjust the indexation % such as CPI, WPI &amp; Wages On-costs.</t>
  </si>
  <si>
    <t>Internal Rate of Return (IRR)</t>
  </si>
  <si>
    <t>Fields/cells that require user input are highlighted in "GREY", such as Project Name, Prepared By and Project Owner.</t>
  </si>
  <si>
    <t>Operating Expense</t>
  </si>
  <si>
    <t>Please see your Commercial Business Partner for further support.</t>
  </si>
  <si>
    <t>&lt;&lt;Position 1&gt;&gt;</t>
  </si>
  <si>
    <t>Completion</t>
  </si>
  <si>
    <t>ON-COST MATRIX</t>
  </si>
  <si>
    <t>Permanent (On-Costs)</t>
  </si>
  <si>
    <t>Casual (On-Costs)</t>
  </si>
  <si>
    <t>Staff (Salaried)</t>
  </si>
  <si>
    <t>Staff (Award)</t>
  </si>
  <si>
    <t>Support
Workers</t>
  </si>
  <si>
    <t>Supported
Employees</t>
  </si>
  <si>
    <t>Regular</t>
  </si>
  <si>
    <t>Workers Compensation</t>
  </si>
  <si>
    <t>Superannuation</t>
  </si>
  <si>
    <t>TOTAL Excl Leave Entitlements</t>
  </si>
  <si>
    <t>Annual Leave - 4 weeks *</t>
  </si>
  <si>
    <t>-</t>
  </si>
  <si>
    <t>Annual Leave Loading</t>
  </si>
  <si>
    <t>Public Holidays (excluded) **</t>
  </si>
  <si>
    <t>Sick Leave</t>
  </si>
  <si>
    <t>Long Service Leave</t>
  </si>
  <si>
    <t>TOTAL Incl Leave Entitlements</t>
  </si>
  <si>
    <t>Note 1: * assumes no 7 day shift workers (which increases annual leave entitlements to 5 weeks)</t>
  </si>
  <si>
    <t>Note 2: * assumes other factors that increase entitlements are managed accordingly ( e.g. &gt; 4 hours on &gt;= 10 weekends increases A/L to 5 weeks)</t>
  </si>
  <si>
    <t>Note 3: ** assumes no backfill required to cover public holidays</t>
  </si>
  <si>
    <t>Note 4: These rates exclude overtime, penalties and allowances. Where applicable, these benefits should be added to the base remuneration.</t>
  </si>
  <si>
    <t>Note 5: These rates exclude indirect costs of employing staff (e.g. EAP, IT equipment, office space)</t>
  </si>
  <si>
    <t>On-Cost Matrix</t>
  </si>
  <si>
    <t>&gt; Select the CAPEX Category relevant to the Capital required</t>
  </si>
  <si>
    <r>
      <t xml:space="preserve">&gt; </t>
    </r>
    <r>
      <rPr>
        <sz val="11"/>
        <color rgb="FF7030A0"/>
        <rFont val="Calibri"/>
        <family val="2"/>
        <scheme val="minor"/>
      </rPr>
      <t xml:space="preserve">Operating Expenses:  </t>
    </r>
    <r>
      <rPr>
        <sz val="11"/>
        <rFont val="Calibri"/>
        <family val="2"/>
        <scheme val="minor"/>
      </rPr>
      <t>No figures are to be entered in this section. The figures are pulled through from the calculation sheet, employee expense calculator and depreciation calculator tabs</t>
    </r>
  </si>
  <si>
    <t>&gt; Enter a brief description in the "Description" column and select the General Ledger Category it relates to</t>
  </si>
  <si>
    <r>
      <t xml:space="preserve">&gt; </t>
    </r>
    <r>
      <rPr>
        <sz val="11"/>
        <color rgb="FF7030A0"/>
        <rFont val="Calibri"/>
        <family val="2"/>
        <scheme val="minor"/>
      </rPr>
      <t xml:space="preserve">Method 1 % of Income: </t>
    </r>
    <r>
      <rPr>
        <sz val="11"/>
        <color theme="1"/>
        <rFont val="Calibri"/>
        <family val="2"/>
        <scheme val="minor"/>
      </rPr>
      <t xml:space="preserve"> Enter a % amount based on the service income</t>
    </r>
  </si>
  <si>
    <r>
      <t xml:space="preserve">&gt; </t>
    </r>
    <r>
      <rPr>
        <sz val="11"/>
        <color rgb="FF7030A0"/>
        <rFont val="Calibri"/>
        <family val="2"/>
        <scheme val="minor"/>
      </rPr>
      <t xml:space="preserve">Method 2 Cost Calculation: </t>
    </r>
    <r>
      <rPr>
        <sz val="11"/>
        <color theme="1"/>
        <rFont val="Calibri"/>
        <family val="2"/>
        <scheme val="minor"/>
      </rPr>
      <t xml:space="preserve"> Enter position, total weeks and hourly rate to calculate the salary costs over the years required</t>
    </r>
  </si>
  <si>
    <t>&gt; Enter the amount of the initial Capital required and any further investments in the year it is required</t>
  </si>
  <si>
    <t>Once the tab "Summary" is ready, then copy it over (Ctrl + A, Ctrl C and then Ctrl V as a picture) to the Financials section of the business case document as per example below.</t>
  </si>
  <si>
    <t>Government Subsidies</t>
  </si>
  <si>
    <t>Client Contribution Income</t>
  </si>
  <si>
    <t>NDIS Income</t>
  </si>
  <si>
    <t>$/unit</t>
  </si>
  <si>
    <t>No. of Units</t>
  </si>
  <si>
    <t>Timber</t>
  </si>
  <si>
    <t>Product</t>
  </si>
  <si>
    <t>Total Cost of Goods Sold</t>
  </si>
  <si>
    <t>Targeted Gross Margin %</t>
  </si>
  <si>
    <t>Sales Income</t>
  </si>
  <si>
    <t>Method 1: By product</t>
  </si>
  <si>
    <t>Method 2: Gross Margin %</t>
  </si>
  <si>
    <t>By product</t>
  </si>
  <si>
    <t>Gross Margin %</t>
  </si>
  <si>
    <t>No. of Customers</t>
  </si>
  <si>
    <t>Avg. Income</t>
  </si>
  <si>
    <t>Total Government Subsidies</t>
  </si>
  <si>
    <t>Total Client Contribution Income</t>
  </si>
  <si>
    <t>Total NDIS Income</t>
  </si>
  <si>
    <t>Home</t>
  </si>
  <si>
    <t>Work</t>
  </si>
  <si>
    <t>Community</t>
  </si>
  <si>
    <t>Transport</t>
  </si>
  <si>
    <t>Fundraising</t>
  </si>
  <si>
    <t>Total Fundraising</t>
  </si>
  <si>
    <t>Total Other Income</t>
  </si>
  <si>
    <t>SDA Income</t>
  </si>
  <si>
    <t>Strategy &amp; Development</t>
  </si>
  <si>
    <t>Total SDA Income</t>
  </si>
  <si>
    <t>Total Rental Income</t>
  </si>
  <si>
    <t>Calculation Sheet - Income</t>
  </si>
  <si>
    <t>Calculation Sheet - OPEX</t>
  </si>
  <si>
    <t>Total Sales Income (a)</t>
  </si>
  <si>
    <t xml:space="preserve">This Calculation Sheet is to be used to calculate operational expenses, such as travel, professional consultancy fees, training expenses etc. </t>
  </si>
  <si>
    <t>This Calculation Sheet is to be used to calculate the income, such as sales, NDIS income, fundraising, property income etc.</t>
  </si>
  <si>
    <t>&gt; Cells highlighted in grey require user input</t>
  </si>
  <si>
    <t>For Cost of Goods Sold, you are required to select either one of 2 methods:</t>
  </si>
  <si>
    <t>This tool is used to calculate the Salary Costs. You can choose to use either one of 2 methods:</t>
  </si>
  <si>
    <r>
      <t xml:space="preserve">&gt; </t>
    </r>
    <r>
      <rPr>
        <sz val="11"/>
        <color rgb="FF7030A0"/>
        <rFont val="Calibri"/>
        <family val="2"/>
        <scheme val="minor"/>
      </rPr>
      <t xml:space="preserve">Method 1 By product: </t>
    </r>
    <r>
      <rPr>
        <sz val="11"/>
        <color theme="1"/>
        <rFont val="Calibri"/>
        <family val="2"/>
        <scheme val="minor"/>
      </rPr>
      <t xml:space="preserve"> Enter cost $/unit and number of units required</t>
    </r>
  </si>
  <si>
    <r>
      <t xml:space="preserve">&gt; </t>
    </r>
    <r>
      <rPr>
        <sz val="11"/>
        <color rgb="FF7030A0"/>
        <rFont val="Calibri"/>
        <family val="2"/>
        <scheme val="minor"/>
      </rPr>
      <t xml:space="preserve">Method 2 Gross Margin %: </t>
    </r>
    <r>
      <rPr>
        <sz val="11"/>
        <color theme="1"/>
        <rFont val="Calibri"/>
        <family val="2"/>
        <scheme val="minor"/>
      </rPr>
      <t xml:space="preserve"> Enter a targeted gross margin % based on the Total Sales Income</t>
    </r>
  </si>
  <si>
    <t>***CAPEX form must be completed for all CAPEX business cases***</t>
  </si>
  <si>
    <t>https://endeavourfoundationaust.sharepoint.com/:w:/r/sites/DMS/_layouts/15/Doc.aspx?sourcedoc=%7B13626B9E-497D-4607-82E5-58A883DABE37%7D&amp;file=QP%206002%20Capital%20%20Procedure.docx&amp;action=default&amp;mobileredirect=true&amp;DefaultItemOpen=1</t>
  </si>
  <si>
    <t>QP 6002 Capital Procedure</t>
  </si>
  <si>
    <t>As at 8 August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</si>
</sst>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;[Red]\(#,##0\)"/>
    <numFmt numFmtId="165" formatCode="#,##0.0%;[Red]\(#,##0.0%\)"/>
    <numFmt numFmtId="166" formatCode="_(* #,##0.00_);_(* \(#,##0.00\);_(* &quot;-&quot;??_);_(@_)"/>
    <numFmt numFmtId="167" formatCode="0.0%"/>
    <numFmt numFmtId="168" formatCode="&quot;$&quot;#,##0_);[Red]\(&quot;$&quot;#,##0\)"/>
    <numFmt numFmtId="169" formatCode="_(* #,##0.0_);_(* \(#,##0.0\);_(* &quot;-&quot;??_);_(@_)"/>
    <numFmt numFmtId="170" formatCode="#,##0_);[Red]\(#,##0\)"/>
    <numFmt numFmtId="171" formatCode="#,##0.00;[Red]\(#,##0.00\)"/>
    <numFmt numFmtId="172" formatCode="_-* #,##0_-;\-* #,##0_-;_-* &quot;-&quot;??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983D90"/>
      <name val="Calibri"/>
      <family val="2"/>
      <scheme val="minor"/>
    </font>
    <font>
      <b/>
      <sz val="12"/>
      <color rgb="FF983D9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983D90"/>
      <name val="Calibri"/>
      <family val="2"/>
      <scheme val="minor"/>
    </font>
    <font>
      <b/>
      <sz val="14"/>
      <color rgb="FF983D90"/>
      <name val="Calibri"/>
      <family val="2"/>
      <scheme val="minor"/>
    </font>
    <font>
      <b/>
      <sz val="11"/>
      <color rgb="FF983D90"/>
      <name val="Calibri"/>
      <family val="2"/>
      <scheme val="minor"/>
    </font>
    <font>
      <sz val="10"/>
      <name val="Arial"/>
      <family val="2"/>
    </font>
    <font>
      <b/>
      <i/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i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u/>
      <sz val="15"/>
      <color theme="3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15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4"/>
      <name val="Arial"/>
      <family val="2"/>
    </font>
    <font>
      <b/>
      <i/>
      <sz val="14"/>
      <color theme="3"/>
      <name val="Calibri"/>
      <family val="2"/>
      <scheme val="minor"/>
    </font>
    <font>
      <b/>
      <sz val="14"/>
      <color rgb="FF983D90"/>
      <name val="Arial"/>
      <family val="2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4"/>
      <color theme="3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13D76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hair">
        <color auto="1"/>
      </bottom>
      <diagonal/>
    </border>
    <border>
      <left/>
      <right style="thin">
        <color theme="0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166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279">
    <xf numFmtId="0" fontId="0" fillId="0" borderId="0" xfId="0"/>
    <xf numFmtId="0" fontId="5" fillId="0" borderId="0" xfId="0" applyFont="1" applyAlignment="1">
      <alignment horizontal="left"/>
    </xf>
    <xf numFmtId="0" fontId="2" fillId="0" borderId="0" xfId="3" applyFill="1" applyBorder="1"/>
    <xf numFmtId="0" fontId="4" fillId="3" borderId="2" xfId="0" applyFont="1" applyFill="1" applyBorder="1" applyAlignment="1">
      <alignment horizontal="center"/>
    </xf>
    <xf numFmtId="0" fontId="3" fillId="0" borderId="3" xfId="0" applyFont="1" applyBorder="1"/>
    <xf numFmtId="0" fontId="7" fillId="0" borderId="0" xfId="0" applyFont="1"/>
    <xf numFmtId="0" fontId="8" fillId="0" borderId="0" xfId="0" applyFont="1"/>
    <xf numFmtId="164" fontId="0" fillId="0" borderId="0" xfId="0" applyNumberFormat="1"/>
    <xf numFmtId="164" fontId="0" fillId="0" borderId="3" xfId="0" applyNumberFormat="1" applyBorder="1"/>
    <xf numFmtId="0" fontId="0" fillId="0" borderId="3" xfId="0" applyBorder="1"/>
    <xf numFmtId="165" fontId="0" fillId="0" borderId="0" xfId="2" applyNumberFormat="1" applyFont="1"/>
    <xf numFmtId="2" fontId="0" fillId="0" borderId="0" xfId="0" applyNumberFormat="1"/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164" fontId="0" fillId="6" borderId="7" xfId="0" applyNumberFormat="1" applyFill="1" applyBorder="1" applyProtection="1"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3" xfId="0" applyNumberFormat="1" applyFill="1" applyBorder="1" applyProtection="1">
      <protection locked="0"/>
    </xf>
    <xf numFmtId="166" fontId="0" fillId="0" borderId="0" xfId="4" applyFont="1" applyFill="1" applyBorder="1" applyAlignment="1">
      <alignment vertical="center"/>
    </xf>
    <xf numFmtId="166" fontId="13" fillId="0" borderId="0" xfId="4" applyFont="1" applyBorder="1" applyAlignment="1">
      <alignment vertical="center"/>
    </xf>
    <xf numFmtId="166" fontId="14" fillId="0" borderId="0" xfId="4" applyFont="1" applyBorder="1" applyAlignment="1">
      <alignment vertical="center"/>
    </xf>
    <xf numFmtId="166" fontId="15" fillId="0" borderId="0" xfId="4" applyFont="1" applyBorder="1" applyAlignment="1">
      <alignment horizontal="centerContinuous" vertical="center" wrapText="1"/>
    </xf>
    <xf numFmtId="166" fontId="16" fillId="0" borderId="0" xfId="4" applyFont="1" applyBorder="1" applyAlignment="1">
      <alignment horizontal="centerContinuous" vertical="center" wrapText="1"/>
    </xf>
    <xf numFmtId="166" fontId="17" fillId="0" borderId="0" xfId="4" applyFont="1" applyFill="1" applyBorder="1" applyAlignment="1">
      <alignment vertical="center"/>
    </xf>
    <xf numFmtId="166" fontId="14" fillId="0" borderId="0" xfId="4" quotePrefix="1" applyFont="1" applyBorder="1" applyAlignment="1">
      <alignment horizontal="left" vertical="center"/>
    </xf>
    <xf numFmtId="168" fontId="18" fillId="0" borderId="0" xfId="4" applyNumberFormat="1" applyFont="1" applyBorder="1" applyAlignment="1">
      <alignment vertical="center"/>
    </xf>
    <xf numFmtId="10" fontId="18" fillId="0" borderId="0" xfId="5" applyNumberFormat="1" applyFont="1" applyBorder="1" applyAlignment="1">
      <alignment vertical="center"/>
    </xf>
    <xf numFmtId="166" fontId="17" fillId="0" borderId="0" xfId="4" applyFont="1" applyAlignment="1">
      <alignment vertical="center"/>
    </xf>
    <xf numFmtId="166" fontId="0" fillId="0" borderId="0" xfId="4" applyFont="1" applyAlignment="1">
      <alignment vertical="center"/>
    </xf>
    <xf numFmtId="167" fontId="0" fillId="2" borderId="15" xfId="2" applyNumberFormat="1" applyFont="1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  <xf numFmtId="44" fontId="0" fillId="2" borderId="7" xfId="1" applyFont="1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44" fontId="0" fillId="2" borderId="10" xfId="1" applyFon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44" fontId="0" fillId="2" borderId="13" xfId="1" applyFont="1" applyFill="1" applyBorder="1" applyAlignment="1" applyProtection="1">
      <alignment horizontal="center"/>
      <protection locked="0"/>
    </xf>
    <xf numFmtId="167" fontId="0" fillId="2" borderId="0" xfId="2" applyNumberFormat="1" applyFont="1" applyFill="1" applyProtection="1">
      <protection locked="0"/>
    </xf>
    <xf numFmtId="49" fontId="0" fillId="8" borderId="26" xfId="0" applyNumberFormat="1" applyFill="1" applyBorder="1" applyAlignment="1">
      <alignment horizontal="left"/>
    </xf>
    <xf numFmtId="49" fontId="0" fillId="8" borderId="27" xfId="0" applyNumberFormat="1" applyFill="1" applyBorder="1" applyAlignment="1">
      <alignment horizontal="left"/>
    </xf>
    <xf numFmtId="49" fontId="0" fillId="0" borderId="26" xfId="0" applyNumberFormat="1" applyBorder="1" applyAlignment="1">
      <alignment horizontal="left"/>
    </xf>
    <xf numFmtId="49" fontId="0" fillId="0" borderId="27" xfId="0" applyNumberFormat="1" applyBorder="1" applyAlignment="1">
      <alignment horizontal="left"/>
    </xf>
    <xf numFmtId="0" fontId="21" fillId="9" borderId="0" xfId="0" applyFont="1" applyFill="1"/>
    <xf numFmtId="0" fontId="21" fillId="0" borderId="0" xfId="0" applyFont="1" applyFill="1"/>
    <xf numFmtId="0" fontId="0" fillId="0" borderId="0" xfId="0" applyFill="1"/>
    <xf numFmtId="0" fontId="22" fillId="0" borderId="0" xfId="0" applyFont="1" applyFill="1"/>
    <xf numFmtId="0" fontId="0" fillId="0" borderId="0" xfId="0" applyBorder="1"/>
    <xf numFmtId="167" fontId="14" fillId="2" borderId="0" xfId="5" applyNumberFormat="1" applyFont="1" applyFill="1" applyBorder="1" applyAlignment="1">
      <alignment vertical="center"/>
    </xf>
    <xf numFmtId="0" fontId="0" fillId="6" borderId="28" xfId="0" applyFill="1" applyBorder="1" applyAlignment="1" applyProtection="1">
      <alignment horizontal="left"/>
      <protection locked="0"/>
    </xf>
    <xf numFmtId="0" fontId="0" fillId="6" borderId="30" xfId="0" applyFill="1" applyBorder="1" applyAlignment="1" applyProtection="1">
      <alignment horizontal="left"/>
      <protection locked="0"/>
    </xf>
    <xf numFmtId="0" fontId="3" fillId="0" borderId="38" xfId="0" applyFont="1" applyFill="1" applyBorder="1"/>
    <xf numFmtId="0" fontId="0" fillId="0" borderId="38" xfId="0" applyFill="1" applyBorder="1"/>
    <xf numFmtId="0" fontId="3" fillId="0" borderId="0" xfId="0" applyFont="1" applyFill="1" applyBorder="1"/>
    <xf numFmtId="0" fontId="0" fillId="0" borderId="0" xfId="0" applyFill="1" applyBorder="1"/>
    <xf numFmtId="164" fontId="3" fillId="0" borderId="0" xfId="0" applyNumberFormat="1" applyFont="1" applyFill="1" applyBorder="1"/>
    <xf numFmtId="0" fontId="6" fillId="0" borderId="0" xfId="0" applyFont="1" applyAlignment="1">
      <alignment vertical="center"/>
    </xf>
    <xf numFmtId="0" fontId="0" fillId="6" borderId="39" xfId="0" applyFill="1" applyBorder="1" applyAlignment="1" applyProtection="1">
      <alignment horizontal="left"/>
      <protection locked="0"/>
    </xf>
    <xf numFmtId="164" fontId="0" fillId="6" borderId="15" xfId="0" applyNumberFormat="1" applyFill="1" applyBorder="1" applyProtection="1">
      <protection locked="0"/>
    </xf>
    <xf numFmtId="0" fontId="27" fillId="0" borderId="0" xfId="3" applyFont="1" applyFill="1" applyBorder="1"/>
    <xf numFmtId="166" fontId="28" fillId="0" borderId="0" xfId="4" applyFont="1" applyBorder="1" applyAlignment="1">
      <alignment vertical="center"/>
    </xf>
    <xf numFmtId="0" fontId="29" fillId="0" borderId="0" xfId="3" applyFont="1" applyFill="1" applyBorder="1" applyAlignment="1">
      <alignment horizontal="left" indent="1"/>
    </xf>
    <xf numFmtId="166" fontId="30" fillId="0" borderId="0" xfId="4" applyFont="1" applyBorder="1" applyAlignment="1">
      <alignment horizontal="left" vertical="center"/>
    </xf>
    <xf numFmtId="0" fontId="27" fillId="0" borderId="0" xfId="3" applyFont="1" applyFill="1" applyBorder="1" applyAlignment="1"/>
    <xf numFmtId="169" fontId="14" fillId="0" borderId="0" xfId="4" applyNumberFormat="1" applyFont="1" applyBorder="1" applyAlignment="1">
      <alignment horizontal="left" vertical="center"/>
    </xf>
    <xf numFmtId="170" fontId="0" fillId="4" borderId="0" xfId="6" applyNumberFormat="1" applyFont="1" applyFill="1"/>
    <xf numFmtId="170" fontId="0" fillId="11" borderId="0" xfId="6" applyNumberFormat="1" applyFont="1" applyFill="1"/>
    <xf numFmtId="0" fontId="4" fillId="0" borderId="0" xfId="0" applyFont="1" applyFill="1" applyBorder="1"/>
    <xf numFmtId="0" fontId="4" fillId="0" borderId="0" xfId="0" applyFont="1" applyBorder="1"/>
    <xf numFmtId="171" fontId="4" fillId="0" borderId="0" xfId="0" applyNumberFormat="1" applyFont="1" applyBorder="1"/>
    <xf numFmtId="0" fontId="21" fillId="3" borderId="2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0" xfId="0" applyProtection="1"/>
    <xf numFmtId="0" fontId="9" fillId="0" borderId="0" xfId="0" applyFont="1" applyProtection="1"/>
    <xf numFmtId="0" fontId="10" fillId="0" borderId="0" xfId="0" applyFont="1" applyAlignment="1" applyProtection="1">
      <alignment horizontal="right"/>
    </xf>
    <xf numFmtId="0" fontId="11" fillId="0" borderId="0" xfId="0" applyFont="1" applyAlignment="1" applyProtection="1">
      <alignment horizontal="right"/>
    </xf>
    <xf numFmtId="0" fontId="10" fillId="0" borderId="0" xfId="0" applyFont="1" applyProtection="1"/>
    <xf numFmtId="0" fontId="21" fillId="5" borderId="24" xfId="0" applyFont="1" applyFill="1" applyBorder="1" applyAlignment="1" applyProtection="1"/>
    <xf numFmtId="0" fontId="21" fillId="5" borderId="5" xfId="0" applyFont="1" applyFill="1" applyBorder="1" applyAlignment="1" applyProtection="1">
      <alignment horizontal="center"/>
    </xf>
    <xf numFmtId="0" fontId="21" fillId="5" borderId="6" xfId="0" applyFont="1" applyFill="1" applyBorder="1" applyAlignment="1" applyProtection="1">
      <alignment horizontal="center"/>
    </xf>
    <xf numFmtId="0" fontId="9" fillId="0" borderId="0" xfId="0" applyFont="1" applyAlignment="1" applyProtection="1">
      <alignment horizontal="right"/>
    </xf>
    <xf numFmtId="0" fontId="23" fillId="0" borderId="0" xfId="3" applyFont="1" applyBorder="1" applyProtection="1"/>
    <xf numFmtId="0" fontId="24" fillId="0" borderId="0" xfId="0" applyFont="1" applyProtection="1"/>
    <xf numFmtId="0" fontId="0" fillId="0" borderId="0" xfId="0" applyBorder="1" applyProtection="1"/>
    <xf numFmtId="0" fontId="3" fillId="0" borderId="3" xfId="0" applyFont="1" applyBorder="1" applyProtection="1"/>
    <xf numFmtId="0" fontId="0" fillId="0" borderId="21" xfId="0" applyBorder="1" applyProtection="1"/>
    <xf numFmtId="0" fontId="0" fillId="0" borderId="24" xfId="0" applyBorder="1" applyProtection="1"/>
    <xf numFmtId="0" fontId="8" fillId="0" borderId="0" xfId="0" applyFont="1" applyProtection="1"/>
    <xf numFmtId="0" fontId="0" fillId="0" borderId="3" xfId="0" applyBorder="1" applyProtection="1"/>
    <xf numFmtId="0" fontId="25" fillId="0" borderId="0" xfId="3" applyFont="1" applyBorder="1" applyProtection="1"/>
    <xf numFmtId="168" fontId="0" fillId="4" borderId="0" xfId="0" applyNumberFormat="1" applyFill="1" applyProtection="1">
      <protection locked="0"/>
    </xf>
    <xf numFmtId="168" fontId="3" fillId="0" borderId="3" xfId="0" applyNumberFormat="1" applyFont="1" applyBorder="1"/>
    <xf numFmtId="168" fontId="3" fillId="0" borderId="38" xfId="0" applyNumberFormat="1" applyFont="1" applyFill="1" applyBorder="1"/>
    <xf numFmtId="168" fontId="0" fillId="0" borderId="0" xfId="0" applyNumberFormat="1" applyProtection="1"/>
    <xf numFmtId="168" fontId="0" fillId="0" borderId="0" xfId="0" applyNumberFormat="1"/>
    <xf numFmtId="168" fontId="0" fillId="0" borderId="0" xfId="0" applyNumberFormat="1" applyBorder="1"/>
    <xf numFmtId="168" fontId="0" fillId="0" borderId="0" xfId="6" applyNumberFormat="1" applyFont="1"/>
    <xf numFmtId="168" fontId="0" fillId="6" borderId="7" xfId="0" applyNumberFormat="1" applyFill="1" applyBorder="1" applyProtection="1">
      <protection locked="0"/>
    </xf>
    <xf numFmtId="168" fontId="0" fillId="6" borderId="35" xfId="0" applyNumberFormat="1" applyFill="1" applyBorder="1" applyProtection="1">
      <protection locked="0"/>
    </xf>
    <xf numFmtId="168" fontId="0" fillId="6" borderId="31" xfId="0" applyNumberFormat="1" applyFill="1" applyBorder="1" applyProtection="1">
      <protection locked="0"/>
    </xf>
    <xf numFmtId="168" fontId="3" fillId="10" borderId="8" xfId="0" applyNumberFormat="1" applyFont="1" applyFill="1" applyBorder="1" applyProtection="1"/>
    <xf numFmtId="168" fontId="0" fillId="6" borderId="10" xfId="0" applyNumberFormat="1" applyFill="1" applyBorder="1" applyProtection="1">
      <protection locked="0"/>
    </xf>
    <xf numFmtId="168" fontId="0" fillId="6" borderId="29" xfId="0" applyNumberFormat="1" applyFill="1" applyBorder="1" applyProtection="1">
      <protection locked="0"/>
    </xf>
    <xf numFmtId="168" fontId="0" fillId="6" borderId="32" xfId="0" applyNumberFormat="1" applyFill="1" applyBorder="1" applyProtection="1">
      <protection locked="0"/>
    </xf>
    <xf numFmtId="168" fontId="3" fillId="10" borderId="11" xfId="0" applyNumberFormat="1" applyFont="1" applyFill="1" applyBorder="1" applyProtection="1"/>
    <xf numFmtId="168" fontId="0" fillId="6" borderId="33" xfId="0" applyNumberFormat="1" applyFill="1" applyBorder="1" applyProtection="1">
      <protection locked="0"/>
    </xf>
    <xf numFmtId="168" fontId="0" fillId="6" borderId="34" xfId="0" applyNumberFormat="1" applyFill="1" applyBorder="1" applyProtection="1">
      <protection locked="0"/>
    </xf>
    <xf numFmtId="168" fontId="3" fillId="10" borderId="14" xfId="0" applyNumberFormat="1" applyFont="1" applyFill="1" applyBorder="1" applyProtection="1"/>
    <xf numFmtId="168" fontId="0" fillId="0" borderId="10" xfId="0" applyNumberFormat="1" applyBorder="1" applyProtection="1"/>
    <xf numFmtId="168" fontId="0" fillId="0" borderId="3" xfId="0" applyNumberFormat="1" applyBorder="1" applyProtection="1"/>
    <xf numFmtId="168" fontId="0" fillId="0" borderId="7" xfId="0" applyNumberFormat="1" applyBorder="1" applyProtection="1">
      <protection locked="0"/>
    </xf>
    <xf numFmtId="168" fontId="0" fillId="0" borderId="8" xfId="0" applyNumberFormat="1" applyBorder="1" applyProtection="1">
      <protection locked="0"/>
    </xf>
    <xf numFmtId="168" fontId="0" fillId="0" borderId="10" xfId="0" applyNumberFormat="1" applyBorder="1" applyProtection="1">
      <protection locked="0"/>
    </xf>
    <xf numFmtId="168" fontId="0" fillId="0" borderId="11" xfId="0" applyNumberFormat="1" applyBorder="1" applyProtection="1">
      <protection locked="0"/>
    </xf>
    <xf numFmtId="168" fontId="0" fillId="0" borderId="13" xfId="0" applyNumberFormat="1" applyBorder="1" applyProtection="1">
      <protection locked="0"/>
    </xf>
    <xf numFmtId="168" fontId="0" fillId="0" borderId="14" xfId="0" applyNumberFormat="1" applyBorder="1" applyProtection="1">
      <protection locked="0"/>
    </xf>
    <xf numFmtId="168" fontId="0" fillId="0" borderId="21" xfId="0" applyNumberFormat="1" applyBorder="1" applyProtection="1"/>
    <xf numFmtId="168" fontId="0" fillId="0" borderId="22" xfId="0" applyNumberFormat="1" applyBorder="1" applyProtection="1"/>
    <xf numFmtId="168" fontId="0" fillId="0" borderId="24" xfId="0" applyNumberFormat="1" applyBorder="1" applyProtection="1"/>
    <xf numFmtId="168" fontId="0" fillId="0" borderId="25" xfId="0" applyNumberFormat="1" applyBorder="1" applyProtection="1"/>
    <xf numFmtId="0" fontId="3" fillId="10" borderId="28" xfId="0" applyFont="1" applyFill="1" applyBorder="1" applyAlignment="1" applyProtection="1"/>
    <xf numFmtId="168" fontId="3" fillId="10" borderId="10" xfId="0" applyNumberFormat="1" applyFont="1" applyFill="1" applyBorder="1" applyProtection="1"/>
    <xf numFmtId="0" fontId="26" fillId="2" borderId="0" xfId="0" applyFont="1" applyFill="1" applyAlignment="1" applyProtection="1">
      <alignment vertical="center"/>
      <protection locked="0"/>
    </xf>
    <xf numFmtId="0" fontId="31" fillId="2" borderId="0" xfId="0" applyFont="1" applyFill="1" applyAlignment="1" applyProtection="1">
      <alignment vertical="center"/>
      <protection locked="0"/>
    </xf>
    <xf numFmtId="0" fontId="0" fillId="2" borderId="0" xfId="0" applyFill="1" applyProtection="1">
      <protection locked="0"/>
    </xf>
    <xf numFmtId="0" fontId="33" fillId="0" borderId="0" xfId="7"/>
    <xf numFmtId="0" fontId="21" fillId="3" borderId="36" xfId="0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0" fontId="32" fillId="2" borderId="40" xfId="0" applyFont="1" applyFill="1" applyBorder="1" applyAlignment="1" applyProtection="1">
      <alignment horizontal="left" vertical="top" wrapText="1"/>
      <protection locked="0"/>
    </xf>
    <xf numFmtId="0" fontId="0" fillId="2" borderId="41" xfId="0" applyFill="1" applyBorder="1" applyAlignment="1" applyProtection="1">
      <alignment horizontal="left" vertical="top" wrapText="1"/>
      <protection locked="0"/>
    </xf>
    <xf numFmtId="0" fontId="0" fillId="2" borderId="42" xfId="0" applyFill="1" applyBorder="1" applyAlignment="1" applyProtection="1">
      <alignment horizontal="left" vertical="top" wrapText="1"/>
      <protection locked="0"/>
    </xf>
    <xf numFmtId="0" fontId="0" fillId="2" borderId="43" xfId="0" applyFill="1" applyBorder="1" applyAlignment="1" applyProtection="1">
      <alignment horizontal="left" vertical="top" wrapText="1"/>
      <protection locked="0"/>
    </xf>
    <xf numFmtId="0" fontId="0" fillId="2" borderId="44" xfId="0" applyFill="1" applyBorder="1" applyAlignment="1" applyProtection="1">
      <alignment horizontal="left" vertical="top" wrapText="1"/>
      <protection locked="0"/>
    </xf>
    <xf numFmtId="0" fontId="0" fillId="2" borderId="45" xfId="0" applyFill="1" applyBorder="1" applyAlignment="1" applyProtection="1">
      <alignment horizontal="left" vertical="top" wrapText="1"/>
      <protection locked="0"/>
    </xf>
    <xf numFmtId="0" fontId="34" fillId="0" borderId="0" xfId="0" applyFont="1" applyAlignment="1">
      <alignment horizontal="left" indent="2"/>
    </xf>
    <xf numFmtId="0" fontId="35" fillId="0" borderId="0" xfId="0" applyFont="1"/>
    <xf numFmtId="0" fontId="0" fillId="0" borderId="0" xfId="0" applyAlignment="1">
      <alignment wrapText="1"/>
    </xf>
    <xf numFmtId="0" fontId="37" fillId="0" borderId="0" xfId="0" applyFont="1"/>
    <xf numFmtId="0" fontId="33" fillId="0" borderId="0" xfId="7" applyAlignment="1">
      <alignment horizontal="left" vertical="center" readingOrder="1"/>
    </xf>
    <xf numFmtId="0" fontId="22" fillId="0" borderId="0" xfId="0" applyFont="1" applyAlignment="1">
      <alignment horizontal="left" vertical="top" wrapText="1" indent="4"/>
    </xf>
    <xf numFmtId="168" fontId="0" fillId="0" borderId="0" xfId="0" applyNumberFormat="1" applyFill="1"/>
    <xf numFmtId="168" fontId="0" fillId="0" borderId="0" xfId="0" applyNumberFormat="1" applyFill="1" applyProtection="1">
      <protection locked="0"/>
    </xf>
    <xf numFmtId="0" fontId="0" fillId="0" borderId="30" xfId="0" applyFill="1" applyBorder="1" applyAlignment="1" applyProtection="1"/>
    <xf numFmtId="168" fontId="0" fillId="0" borderId="10" xfId="0" applyNumberFormat="1" applyFont="1" applyFill="1" applyBorder="1" applyProtection="1">
      <protection locked="0"/>
    </xf>
    <xf numFmtId="0" fontId="0" fillId="0" borderId="28" xfId="0" applyFill="1" applyBorder="1" applyAlignment="1" applyProtection="1"/>
    <xf numFmtId="0" fontId="19" fillId="0" borderId="0" xfId="0" applyFont="1" applyProtection="1"/>
    <xf numFmtId="0" fontId="0" fillId="0" borderId="0" xfId="0" applyAlignment="1" applyProtection="1">
      <alignment horizontal="left"/>
    </xf>
    <xf numFmtId="0" fontId="33" fillId="0" borderId="0" xfId="7" applyProtection="1"/>
    <xf numFmtId="0" fontId="20" fillId="0" borderId="0" xfId="0" applyFont="1" applyProtection="1"/>
    <xf numFmtId="0" fontId="0" fillId="0" borderId="0" xfId="0" applyAlignment="1" applyProtection="1">
      <alignment horizont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47" xfId="0" applyBorder="1" applyAlignment="1">
      <alignment vertical="center"/>
    </xf>
    <xf numFmtId="0" fontId="3" fillId="0" borderId="47" xfId="0" applyFont="1" applyBorder="1" applyAlignment="1">
      <alignment horizontal="center" vertical="center" wrapText="1"/>
    </xf>
    <xf numFmtId="167" fontId="0" fillId="0" borderId="47" xfId="2" applyNumberFormat="1" applyFont="1" applyFill="1" applyBorder="1" applyAlignment="1">
      <alignment horizontal="center" vertical="center"/>
    </xf>
    <xf numFmtId="0" fontId="21" fillId="12" borderId="47" xfId="0" applyFont="1" applyFill="1" applyBorder="1" applyAlignment="1">
      <alignment horizontal="center" vertical="center"/>
    </xf>
    <xf numFmtId="10" fontId="21" fillId="12" borderId="47" xfId="0" applyNumberFormat="1" applyFont="1" applyFill="1" applyBorder="1" applyAlignment="1">
      <alignment horizontal="center" vertical="center"/>
    </xf>
    <xf numFmtId="167" fontId="0" fillId="0" borderId="47" xfId="0" applyNumberForma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67" fontId="21" fillId="0" borderId="0" xfId="0" applyNumberFormat="1" applyFont="1" applyAlignment="1">
      <alignment horizontal="center" vertical="center"/>
    </xf>
    <xf numFmtId="0" fontId="7" fillId="0" borderId="0" xfId="0" quotePrefix="1" applyFont="1" applyAlignment="1">
      <alignment vertical="center"/>
    </xf>
    <xf numFmtId="0" fontId="7" fillId="0" borderId="0" xfId="0" applyFont="1" applyAlignment="1">
      <alignment vertical="center"/>
    </xf>
    <xf numFmtId="0" fontId="33" fillId="0" borderId="0" xfId="7" quotePrefix="1" applyProtection="1"/>
    <xf numFmtId="9" fontId="0" fillId="0" borderId="0" xfId="2" applyFont="1" applyFill="1" applyProtection="1"/>
    <xf numFmtId="0" fontId="2" fillId="0" borderId="0" xfId="3" applyFill="1" applyBorder="1" applyAlignment="1">
      <alignment wrapText="1"/>
    </xf>
    <xf numFmtId="168" fontId="0" fillId="0" borderId="0" xfId="0" applyNumberFormat="1" applyFill="1" applyBorder="1" applyProtection="1"/>
    <xf numFmtId="0" fontId="21" fillId="5" borderId="48" xfId="0" applyFont="1" applyFill="1" applyBorder="1" applyAlignment="1" applyProtection="1">
      <alignment horizontal="center"/>
    </xf>
    <xf numFmtId="0" fontId="0" fillId="0" borderId="0" xfId="0" applyAlignment="1">
      <alignment horizontal="left" vertical="top" wrapText="1" indent="4"/>
    </xf>
    <xf numFmtId="168" fontId="0" fillId="2" borderId="50" xfId="0" applyNumberFormat="1" applyFill="1" applyBorder="1" applyProtection="1">
      <protection locked="0"/>
    </xf>
    <xf numFmtId="168" fontId="0" fillId="2" borderId="15" xfId="0" applyNumberFormat="1" applyFill="1" applyBorder="1" applyProtection="1">
      <protection locked="0"/>
    </xf>
    <xf numFmtId="168" fontId="0" fillId="2" borderId="54" xfId="0" applyNumberFormat="1" applyFill="1" applyBorder="1" applyProtection="1">
      <protection locked="0"/>
    </xf>
    <xf numFmtId="168" fontId="0" fillId="2" borderId="33" xfId="0" applyNumberFormat="1" applyFill="1" applyBorder="1" applyProtection="1">
      <protection locked="0"/>
    </xf>
    <xf numFmtId="10" fontId="0" fillId="2" borderId="10" xfId="2" applyNumberFormat="1" applyFont="1" applyFill="1" applyBorder="1" applyProtection="1">
      <protection locked="0"/>
    </xf>
    <xf numFmtId="0" fontId="22" fillId="0" borderId="0" xfId="0" applyFont="1" applyProtection="1"/>
    <xf numFmtId="172" fontId="0" fillId="2" borderId="50" xfId="6" applyNumberFormat="1" applyFont="1" applyFill="1" applyBorder="1" applyProtection="1">
      <protection locked="0"/>
    </xf>
    <xf numFmtId="0" fontId="21" fillId="0" borderId="48" xfId="0" applyFont="1" applyFill="1" applyBorder="1" applyAlignment="1" applyProtection="1">
      <alignment horizontal="center"/>
    </xf>
    <xf numFmtId="0" fontId="38" fillId="0" borderId="0" xfId="3" applyFont="1" applyBorder="1" applyProtection="1"/>
    <xf numFmtId="0" fontId="21" fillId="5" borderId="36" xfId="0" applyFont="1" applyFill="1" applyBorder="1" applyAlignment="1" applyProtection="1">
      <alignment horizontal="center" vertical="center"/>
    </xf>
    <xf numFmtId="0" fontId="21" fillId="5" borderId="56" xfId="0" applyFont="1" applyFill="1" applyBorder="1" applyAlignment="1" applyProtection="1">
      <alignment horizontal="center" vertical="center"/>
    </xf>
    <xf numFmtId="0" fontId="21" fillId="5" borderId="61" xfId="0" applyFont="1" applyFill="1" applyBorder="1" applyAlignment="1" applyProtection="1">
      <alignment horizontal="center" vertical="center"/>
    </xf>
    <xf numFmtId="168" fontId="0" fillId="2" borderId="13" xfId="0" applyNumberFormat="1" applyFill="1" applyBorder="1" applyProtection="1">
      <protection locked="0"/>
    </xf>
    <xf numFmtId="168" fontId="0" fillId="2" borderId="68" xfId="0" applyNumberFormat="1" applyFill="1" applyBorder="1" applyProtection="1">
      <protection locked="0"/>
    </xf>
    <xf numFmtId="168" fontId="0" fillId="2" borderId="69" xfId="0" applyNumberFormat="1" applyFill="1" applyBorder="1" applyProtection="1">
      <protection locked="0"/>
    </xf>
    <xf numFmtId="168" fontId="0" fillId="2" borderId="66" xfId="0" applyNumberFormat="1" applyFill="1" applyBorder="1" applyProtection="1">
      <protection locked="0"/>
    </xf>
    <xf numFmtId="168" fontId="0" fillId="2" borderId="14" xfId="0" applyNumberFormat="1" applyFill="1" applyBorder="1" applyProtection="1">
      <protection locked="0"/>
    </xf>
    <xf numFmtId="168" fontId="3" fillId="0" borderId="0" xfId="0" applyNumberFormat="1" applyFont="1" applyFill="1"/>
    <xf numFmtId="0" fontId="3" fillId="0" borderId="0" xfId="0" applyFont="1" applyFill="1"/>
    <xf numFmtId="168" fontId="3" fillId="0" borderId="0" xfId="0" applyNumberFormat="1" applyFont="1"/>
    <xf numFmtId="168" fontId="3" fillId="0" borderId="0" xfId="0" applyNumberFormat="1" applyFont="1" applyFill="1" applyProtection="1">
      <protection locked="0"/>
    </xf>
    <xf numFmtId="0" fontId="21" fillId="5" borderId="18" xfId="0" applyFont="1" applyFill="1" applyBorder="1" applyAlignment="1" applyProtection="1">
      <alignment horizontal="center" vertical="center" wrapText="1"/>
    </xf>
    <xf numFmtId="0" fontId="21" fillId="5" borderId="18" xfId="0" applyFont="1" applyFill="1" applyBorder="1" applyAlignment="1" applyProtection="1">
      <alignment horizontal="center" vertical="center"/>
    </xf>
    <xf numFmtId="0" fontId="21" fillId="5" borderId="19" xfId="0" applyFont="1" applyFill="1" applyBorder="1" applyAlignment="1" applyProtection="1">
      <alignment horizontal="center" vertical="center"/>
    </xf>
    <xf numFmtId="0" fontId="21" fillId="5" borderId="2" xfId="0" applyFont="1" applyFill="1" applyBorder="1" applyAlignment="1" applyProtection="1">
      <alignment horizontal="center" vertical="center"/>
    </xf>
    <xf numFmtId="0" fontId="21" fillId="5" borderId="4" xfId="0" applyFont="1" applyFill="1" applyBorder="1" applyAlignment="1" applyProtection="1">
      <alignment horizontal="center" vertical="center"/>
    </xf>
    <xf numFmtId="0" fontId="21" fillId="5" borderId="4" xfId="0" applyFont="1" applyFill="1" applyBorder="1" applyAlignment="1" applyProtection="1">
      <alignment horizontal="center" vertical="center" wrapText="1"/>
    </xf>
    <xf numFmtId="168" fontId="3" fillId="0" borderId="3" xfId="0" applyNumberFormat="1" applyFont="1" applyBorder="1" applyProtection="1"/>
    <xf numFmtId="0" fontId="3" fillId="0" borderId="49" xfId="0" applyFont="1" applyFill="1" applyBorder="1" applyAlignment="1" applyProtection="1"/>
    <xf numFmtId="0" fontId="0" fillId="0" borderId="49" xfId="0" applyFill="1" applyBorder="1" applyAlignment="1" applyProtection="1"/>
    <xf numFmtId="0" fontId="0" fillId="0" borderId="49" xfId="0" applyFill="1" applyBorder="1" applyAlignment="1" applyProtection="1">
      <alignment horizontal="center"/>
    </xf>
    <xf numFmtId="168" fontId="3" fillId="0" borderId="49" xfId="0" applyNumberFormat="1" applyFont="1" applyFill="1" applyBorder="1" applyProtection="1"/>
    <xf numFmtId="0" fontId="3" fillId="0" borderId="0" xfId="0" applyFont="1" applyFill="1" applyBorder="1" applyAlignment="1" applyProtection="1"/>
    <xf numFmtId="0" fontId="0" fillId="0" borderId="0" xfId="0" applyFill="1" applyBorder="1" applyAlignment="1" applyProtection="1"/>
    <xf numFmtId="0" fontId="0" fillId="0" borderId="0" xfId="0" applyFill="1" applyBorder="1" applyAlignment="1" applyProtection="1">
      <alignment horizontal="center"/>
    </xf>
    <xf numFmtId="168" fontId="3" fillId="0" borderId="0" xfId="0" applyNumberFormat="1" applyFont="1" applyFill="1" applyBorder="1" applyProtection="1"/>
    <xf numFmtId="44" fontId="0" fillId="0" borderId="0" xfId="1" applyFont="1" applyFill="1" applyBorder="1" applyAlignment="1" applyProtection="1">
      <alignment horizontal="center"/>
    </xf>
    <xf numFmtId="168" fontId="3" fillId="0" borderId="55" xfId="0" applyNumberFormat="1" applyFont="1" applyFill="1" applyBorder="1" applyProtection="1"/>
    <xf numFmtId="168" fontId="0" fillId="0" borderId="7" xfId="0" applyNumberFormat="1" applyFill="1" applyBorder="1" applyProtection="1"/>
    <xf numFmtId="168" fontId="0" fillId="0" borderId="35" xfId="0" applyNumberFormat="1" applyFill="1" applyBorder="1" applyProtection="1"/>
    <xf numFmtId="0" fontId="0" fillId="0" borderId="24" xfId="0" applyFill="1" applyBorder="1" applyAlignment="1" applyProtection="1"/>
    <xf numFmtId="0" fontId="0" fillId="0" borderId="24" xfId="0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left"/>
    </xf>
    <xf numFmtId="0" fontId="26" fillId="0" borderId="0" xfId="0" applyFont="1" applyFill="1" applyAlignment="1" applyProtection="1">
      <alignment vertical="center"/>
    </xf>
    <xf numFmtId="0" fontId="0" fillId="0" borderId="0" xfId="0" applyFill="1" applyProtection="1"/>
    <xf numFmtId="0" fontId="0" fillId="0" borderId="0" xfId="0" applyFill="1" applyProtection="1">
      <protection locked="0"/>
    </xf>
    <xf numFmtId="0" fontId="4" fillId="0" borderId="0" xfId="0" applyFont="1" applyProtection="1"/>
    <xf numFmtId="172" fontId="0" fillId="2" borderId="15" xfId="6" applyNumberFormat="1" applyFont="1" applyFill="1" applyBorder="1" applyProtection="1">
      <protection locked="0"/>
    </xf>
    <xf numFmtId="172" fontId="0" fillId="2" borderId="54" xfId="6" applyNumberFormat="1" applyFont="1" applyFill="1" applyBorder="1" applyProtection="1">
      <protection locked="0"/>
    </xf>
    <xf numFmtId="172" fontId="0" fillId="2" borderId="33" xfId="6" applyNumberFormat="1" applyFont="1" applyFill="1" applyBorder="1" applyProtection="1">
      <protection locked="0"/>
    </xf>
    <xf numFmtId="172" fontId="0" fillId="0" borderId="15" xfId="6" applyNumberFormat="1" applyFont="1" applyFill="1" applyBorder="1" applyProtection="1"/>
    <xf numFmtId="172" fontId="0" fillId="0" borderId="54" xfId="6" applyNumberFormat="1" applyFont="1" applyFill="1" applyBorder="1" applyProtection="1"/>
    <xf numFmtId="172" fontId="0" fillId="0" borderId="33" xfId="6" applyNumberFormat="1" applyFont="1" applyFill="1" applyBorder="1" applyProtection="1"/>
    <xf numFmtId="0" fontId="39" fillId="0" borderId="0" xfId="0" applyFont="1"/>
    <xf numFmtId="0" fontId="40" fillId="0" borderId="0" xfId="0" applyFont="1"/>
    <xf numFmtId="168" fontId="0" fillId="0" borderId="0" xfId="0" applyNumberFormat="1" applyProtection="1">
      <protection locked="0"/>
    </xf>
    <xf numFmtId="0" fontId="0" fillId="0" borderId="0" xfId="0" applyAlignment="1">
      <alignment horizontal="left" vertical="top" wrapText="1"/>
    </xf>
    <xf numFmtId="0" fontId="22" fillId="0" borderId="0" xfId="0" applyFont="1" applyAlignment="1">
      <alignment horizontal="left" vertical="top" wrapText="1" indent="4"/>
    </xf>
    <xf numFmtId="0" fontId="0" fillId="0" borderId="0" xfId="0" applyAlignment="1">
      <alignment horizontal="left" vertical="top" wrapText="1" indent="4"/>
    </xf>
    <xf numFmtId="0" fontId="0" fillId="0" borderId="0" xfId="0" applyAlignment="1">
      <alignment horizontal="left" vertical="top" wrapText="1" indent="2"/>
    </xf>
    <xf numFmtId="0" fontId="33" fillId="0" borderId="0" xfId="7" applyAlignment="1">
      <alignment horizontal="left" wrapText="1"/>
    </xf>
    <xf numFmtId="0" fontId="0" fillId="0" borderId="0" xfId="0" applyFill="1" applyAlignment="1">
      <alignment horizontal="left" vertical="top" wrapText="1" indent="4"/>
    </xf>
    <xf numFmtId="0" fontId="0" fillId="0" borderId="0" xfId="0" applyAlignment="1">
      <alignment horizontal="left" wrapText="1"/>
    </xf>
    <xf numFmtId="0" fontId="0" fillId="0" borderId="0" xfId="0" applyFill="1" applyBorder="1" applyAlignment="1" applyProtection="1">
      <alignment horizontal="left"/>
    </xf>
    <xf numFmtId="0" fontId="21" fillId="5" borderId="51" xfId="0" applyFont="1" applyFill="1" applyBorder="1" applyAlignment="1" applyProtection="1">
      <alignment horizontal="center"/>
    </xf>
    <xf numFmtId="0" fontId="21" fillId="5" borderId="52" xfId="0" applyFont="1" applyFill="1" applyBorder="1" applyAlignment="1" applyProtection="1">
      <alignment horizontal="center"/>
    </xf>
    <xf numFmtId="164" fontId="0" fillId="2" borderId="33" xfId="0" applyNumberFormat="1" applyFill="1" applyBorder="1" applyAlignment="1" applyProtection="1">
      <alignment horizontal="left" vertical="center"/>
      <protection locked="0"/>
    </xf>
    <xf numFmtId="164" fontId="0" fillId="2" borderId="53" xfId="0" applyNumberFormat="1" applyFill="1" applyBorder="1" applyAlignment="1" applyProtection="1">
      <alignment horizontal="left" vertical="center"/>
      <protection locked="0"/>
    </xf>
    <xf numFmtId="164" fontId="0" fillId="2" borderId="59" xfId="0" applyNumberFormat="1" applyFill="1" applyBorder="1" applyAlignment="1" applyProtection="1">
      <alignment horizontal="left" vertical="center"/>
      <protection locked="0"/>
    </xf>
    <xf numFmtId="164" fontId="0" fillId="2" borderId="4" xfId="0" applyNumberFormat="1" applyFill="1" applyBorder="1" applyAlignment="1" applyProtection="1">
      <alignment horizontal="left" vertical="center"/>
      <protection locked="0"/>
    </xf>
    <xf numFmtId="0" fontId="21" fillId="5" borderId="60" xfId="0" applyFont="1" applyFill="1" applyBorder="1" applyAlignment="1" applyProtection="1">
      <alignment horizontal="center"/>
    </xf>
    <xf numFmtId="0" fontId="21" fillId="5" borderId="38" xfId="0" applyFont="1" applyFill="1" applyBorder="1" applyAlignment="1" applyProtection="1">
      <alignment horizontal="center"/>
    </xf>
    <xf numFmtId="0" fontId="21" fillId="5" borderId="17" xfId="0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left"/>
      <protection locked="0"/>
    </xf>
    <xf numFmtId="0" fontId="21" fillId="0" borderId="51" xfId="0" applyFont="1" applyFill="1" applyBorder="1" applyAlignment="1" applyProtection="1">
      <alignment horizontal="center"/>
    </xf>
    <xf numFmtId="0" fontId="21" fillId="0" borderId="52" xfId="0" applyFont="1" applyFill="1" applyBorder="1" applyAlignment="1" applyProtection="1">
      <alignment horizontal="center"/>
    </xf>
    <xf numFmtId="164" fontId="0" fillId="0" borderId="33" xfId="0" applyNumberFormat="1" applyFill="1" applyBorder="1" applyAlignment="1" applyProtection="1">
      <alignment horizontal="left" vertical="center"/>
    </xf>
    <xf numFmtId="164" fontId="0" fillId="0" borderId="53" xfId="0" applyNumberFormat="1" applyFill="1" applyBorder="1" applyAlignment="1" applyProtection="1">
      <alignment horizontal="left" vertical="center"/>
    </xf>
    <xf numFmtId="164" fontId="0" fillId="0" borderId="59" xfId="0" applyNumberFormat="1" applyFill="1" applyBorder="1" applyAlignment="1" applyProtection="1">
      <alignment horizontal="left" vertical="center"/>
    </xf>
    <xf numFmtId="164" fontId="0" fillId="0" borderId="4" xfId="0" applyNumberForma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/>
    </xf>
    <xf numFmtId="0" fontId="3" fillId="0" borderId="49" xfId="0" applyFont="1" applyFill="1" applyBorder="1" applyAlignment="1" applyProtection="1">
      <alignment horizontal="left"/>
    </xf>
    <xf numFmtId="172" fontId="0" fillId="2" borderId="63" xfId="6" applyNumberFormat="1" applyFont="1" applyFill="1" applyBorder="1" applyAlignment="1" applyProtection="1">
      <alignment horizontal="center"/>
      <protection locked="0"/>
    </xf>
    <xf numFmtId="172" fontId="0" fillId="2" borderId="35" xfId="6" applyNumberFormat="1" applyFont="1" applyFill="1" applyBorder="1" applyAlignment="1" applyProtection="1">
      <alignment horizontal="center"/>
      <protection locked="0"/>
    </xf>
    <xf numFmtId="172" fontId="0" fillId="2" borderId="62" xfId="6" applyNumberFormat="1" applyFont="1" applyFill="1" applyBorder="1" applyAlignment="1" applyProtection="1">
      <alignment horizontal="center"/>
      <protection locked="0"/>
    </xf>
    <xf numFmtId="172" fontId="0" fillId="2" borderId="23" xfId="6" applyNumberFormat="1" applyFont="1" applyFill="1" applyBorder="1" applyAlignment="1" applyProtection="1">
      <alignment horizontal="center"/>
      <protection locked="0"/>
    </xf>
    <xf numFmtId="172" fontId="0" fillId="2" borderId="24" xfId="6" applyNumberFormat="1" applyFont="1" applyFill="1" applyBorder="1" applyAlignment="1" applyProtection="1">
      <alignment horizontal="center"/>
      <protection locked="0"/>
    </xf>
    <xf numFmtId="172" fontId="0" fillId="2" borderId="67" xfId="6" applyNumberFormat="1" applyFont="1" applyFill="1" applyBorder="1" applyAlignment="1" applyProtection="1">
      <alignment horizontal="center"/>
      <protection locked="0"/>
    </xf>
    <xf numFmtId="172" fontId="0" fillId="2" borderId="30" xfId="6" applyNumberFormat="1" applyFont="1" applyFill="1" applyBorder="1" applyAlignment="1" applyProtection="1">
      <alignment horizontal="center"/>
      <protection locked="0"/>
    </xf>
    <xf numFmtId="172" fontId="0" fillId="2" borderId="64" xfId="6" applyNumberFormat="1" applyFont="1" applyFill="1" applyBorder="1" applyAlignment="1" applyProtection="1">
      <alignment horizontal="center"/>
      <protection locked="0"/>
    </xf>
    <xf numFmtId="172" fontId="0" fillId="2" borderId="65" xfId="6" applyNumberFormat="1" applyFont="1" applyFill="1" applyBorder="1" applyAlignment="1" applyProtection="1">
      <alignment horizontal="center"/>
      <protection locked="0"/>
    </xf>
    <xf numFmtId="0" fontId="21" fillId="5" borderId="56" xfId="0" applyFont="1" applyFill="1" applyBorder="1" applyAlignment="1" applyProtection="1">
      <alignment horizontal="center"/>
    </xf>
    <xf numFmtId="0" fontId="21" fillId="5" borderId="57" xfId="0" applyFont="1" applyFill="1" applyBorder="1" applyAlignment="1" applyProtection="1">
      <alignment horizontal="center"/>
    </xf>
    <xf numFmtId="0" fontId="21" fillId="5" borderId="58" xfId="0" applyFont="1" applyFill="1" applyBorder="1" applyAlignment="1" applyProtection="1">
      <alignment horizontal="center"/>
    </xf>
    <xf numFmtId="0" fontId="0" fillId="0" borderId="23" xfId="0" applyBorder="1" applyAlignment="1" applyProtection="1">
      <alignment horizontal="left"/>
    </xf>
    <xf numFmtId="0" fontId="0" fillId="0" borderId="24" xfId="0" applyBorder="1" applyAlignment="1" applyProtection="1">
      <alignment horizontal="left"/>
    </xf>
    <xf numFmtId="0" fontId="0" fillId="2" borderId="9" xfId="0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</xf>
    <xf numFmtId="0" fontId="0" fillId="0" borderId="21" xfId="0" applyBorder="1" applyAlignment="1" applyProtection="1">
      <alignment horizontal="left"/>
    </xf>
    <xf numFmtId="0" fontId="21" fillId="5" borderId="16" xfId="0" applyFont="1" applyFill="1" applyBorder="1" applyAlignment="1" applyProtection="1">
      <alignment horizontal="left" vertical="center" wrapText="1"/>
    </xf>
    <xf numFmtId="0" fontId="21" fillId="5" borderId="17" xfId="0" applyFont="1" applyFill="1" applyBorder="1" applyAlignment="1" applyProtection="1">
      <alignment horizontal="left" vertical="center" wrapText="1"/>
    </xf>
    <xf numFmtId="0" fontId="21" fillId="5" borderId="0" xfId="0" applyFont="1" applyFill="1" applyBorder="1" applyAlignment="1" applyProtection="1">
      <alignment horizontal="center" vertical="center" wrapText="1"/>
    </xf>
    <xf numFmtId="0" fontId="21" fillId="5" borderId="4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</cellXfs>
  <cellStyles count="8">
    <cellStyle name="Comma" xfId="6" builtinId="3"/>
    <cellStyle name="Comma 2" xfId="4" xr:uid="{91A63474-776B-4383-995E-9073FCBA7A6F}"/>
    <cellStyle name="Currency" xfId="1" builtinId="4"/>
    <cellStyle name="Heading 1" xfId="3" builtinId="16"/>
    <cellStyle name="Hyperlink" xfId="7" builtinId="8"/>
    <cellStyle name="Normal" xfId="0" builtinId="0"/>
    <cellStyle name="Percent" xfId="2" builtinId="5"/>
    <cellStyle name="Percent 2" xfId="5" xr:uid="{EA200A1F-8D41-4C21-A29E-9BC5B3FF0933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161925</xdr:rowOff>
    </xdr:from>
    <xdr:to>
      <xdr:col>4</xdr:col>
      <xdr:colOff>524203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9AA7D-E099-49B0-A15B-8F2FBEE4E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61925"/>
          <a:ext cx="2819728" cy="485775"/>
        </a:xfrm>
        <a:prstGeom prst="rect">
          <a:avLst/>
        </a:prstGeom>
      </xdr:spPr>
    </xdr:pic>
    <xdr:clientData/>
  </xdr:twoCellAnchor>
  <xdr:twoCellAnchor>
    <xdr:from>
      <xdr:col>0</xdr:col>
      <xdr:colOff>152400</xdr:colOff>
      <xdr:row>4</xdr:row>
      <xdr:rowOff>114300</xdr:rowOff>
    </xdr:from>
    <xdr:to>
      <xdr:col>11</xdr:col>
      <xdr:colOff>581024</xdr:colOff>
      <xdr:row>4</xdr:row>
      <xdr:rowOff>114300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9D04766-2E66-4714-9945-87B7F4A7EDA3}"/>
            </a:ext>
          </a:extLst>
        </xdr:cNvPr>
        <xdr:cNvCxnSpPr/>
      </xdr:nvCxnSpPr>
      <xdr:spPr>
        <a:xfrm flipH="1">
          <a:off x="152400" y="952500"/>
          <a:ext cx="7134224" cy="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352425</xdr:colOff>
      <xdr:row>5</xdr:row>
      <xdr:rowOff>66675</xdr:rowOff>
    </xdr:from>
    <xdr:to>
      <xdr:col>11</xdr:col>
      <xdr:colOff>295275</xdr:colOff>
      <xdr:row>8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118BA50-6981-4D21-ACBF-0A473F73F4FE}"/>
            </a:ext>
          </a:extLst>
        </xdr:cNvPr>
        <xdr:cNvSpPr txBox="1"/>
      </xdr:nvSpPr>
      <xdr:spPr>
        <a:xfrm>
          <a:off x="352425" y="1095375"/>
          <a:ext cx="6648450" cy="628650"/>
        </a:xfrm>
        <a:prstGeom prst="rect">
          <a:avLst/>
        </a:prstGeom>
        <a:solidFill>
          <a:schemeClr val="lt1"/>
        </a:solidFill>
        <a:ln w="15875" cmpd="sng">
          <a:solidFill>
            <a:schemeClr val="lt1">
              <a:shade val="50000"/>
            </a:schemeClr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AU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purpose of this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tool</a:t>
          </a:r>
          <a:r>
            <a:rPr lang="en-AU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is to align the strategic planning and decision-making for a business case. This forms part of the business case to outline the organisation's plan for project - risk, return, the investments required, time and financial break-even. </a:t>
          </a:r>
          <a:endParaRPr lang="en-AU" sz="1100"/>
        </a:p>
      </xdr:txBody>
    </xdr:sp>
    <xdr:clientData/>
  </xdr:twoCellAnchor>
  <xdr:twoCellAnchor editAs="oneCell">
    <xdr:from>
      <xdr:col>0</xdr:col>
      <xdr:colOff>152400</xdr:colOff>
      <xdr:row>59</xdr:row>
      <xdr:rowOff>38100</xdr:rowOff>
    </xdr:from>
    <xdr:to>
      <xdr:col>10</xdr:col>
      <xdr:colOff>29409</xdr:colOff>
      <xdr:row>100</xdr:row>
      <xdr:rowOff>105874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3E900FC-E7A1-4680-9938-E22BFD9C8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" y="10696575"/>
          <a:ext cx="5973009" cy="78782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438152</xdr:colOff>
      <xdr:row>3</xdr:row>
      <xdr:rowOff>76200</xdr:rowOff>
    </xdr:from>
    <xdr:to>
      <xdr:col>10</xdr:col>
      <xdr:colOff>762000</xdr:colOff>
      <xdr:row>3</xdr:row>
      <xdr:rowOff>133350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9F718AD-1C89-491C-BD2E-2A4757A3A8A1}"/>
            </a:ext>
          </a:extLst>
        </xdr:cNvPr>
        <xdr:cNvCxnSpPr/>
      </xdr:nvCxnSpPr>
      <xdr:spPr>
        <a:xfrm flipH="1">
          <a:off x="438152" y="723900"/>
          <a:ext cx="11639548" cy="5715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533400</xdr:colOff>
      <xdr:row>0</xdr:row>
      <xdr:rowOff>161925</xdr:rowOff>
    </xdr:from>
    <xdr:to>
      <xdr:col>3</xdr:col>
      <xdr:colOff>187038</xdr:colOff>
      <xdr:row>2</xdr:row>
      <xdr:rowOff>185758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B58199-9379-4993-9D60-0D417021F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61925"/>
          <a:ext cx="2806411" cy="485775"/>
        </a:xfrm>
        <a:prstGeom prst="rect">
          <a:avLst/>
        </a:prstGeom>
      </xdr:spPr>
    </xdr:pic>
    <xdr:clientData/>
  </xdr:twoCellAnchor>
  <xdr:twoCellAnchor>
    <xdr:from>
      <xdr:col>0</xdr:col>
      <xdr:colOff>438152</xdr:colOff>
      <xdr:row>3</xdr:row>
      <xdr:rowOff>76200</xdr:rowOff>
    </xdr:from>
    <xdr:to>
      <xdr:col>10</xdr:col>
      <xdr:colOff>762000</xdr:colOff>
      <xdr:row>3</xdr:row>
      <xdr:rowOff>133350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96F3B4F6-24E3-4151-AAB2-B2127258C208}"/>
            </a:ext>
          </a:extLst>
        </xdr:cNvPr>
        <xdr:cNvCxnSpPr/>
      </xdr:nvCxnSpPr>
      <xdr:spPr>
        <a:xfrm flipH="1">
          <a:off x="438152" y="723900"/>
          <a:ext cx="11639548" cy="5715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533400</xdr:colOff>
      <xdr:row>0</xdr:row>
      <xdr:rowOff>161925</xdr:rowOff>
    </xdr:from>
    <xdr:to>
      <xdr:col>3</xdr:col>
      <xdr:colOff>187038</xdr:colOff>
      <xdr:row>2</xdr:row>
      <xdr:rowOff>185758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54BE2C5-04CC-4FB2-A57E-D6EF8977A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61925"/>
          <a:ext cx="2815936" cy="4734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257177</xdr:colOff>
      <xdr:row>5</xdr:row>
      <xdr:rowOff>66675</xdr:rowOff>
    </xdr:from>
    <xdr:to>
      <xdr:col>12</xdr:col>
      <xdr:colOff>47625</xdr:colOff>
      <xdr:row>5</xdr:row>
      <xdr:rowOff>79375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61DABDE-1C54-4163-86A1-DEA3811A9CAE}"/>
            </a:ext>
          </a:extLst>
        </xdr:cNvPr>
        <xdr:cNvCxnSpPr/>
      </xdr:nvCxnSpPr>
      <xdr:spPr>
        <a:xfrm flipH="1">
          <a:off x="257177" y="1042035"/>
          <a:ext cx="9307828" cy="1270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409575</xdr:colOff>
      <xdr:row>1</xdr:row>
      <xdr:rowOff>95250</xdr:rowOff>
    </xdr:from>
    <xdr:to>
      <xdr:col>4</xdr:col>
      <xdr:colOff>300048</xdr:colOff>
      <xdr:row>4</xdr:row>
      <xdr:rowOff>33754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3AFD8EC-7D57-4B4D-9D78-9283C29B7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85750"/>
          <a:ext cx="3274695" cy="5337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3</xdr:row>
      <xdr:rowOff>76200</xdr:rowOff>
    </xdr:from>
    <xdr:to>
      <xdr:col>10</xdr:col>
      <xdr:colOff>600075</xdr:colOff>
      <xdr:row>3</xdr:row>
      <xdr:rowOff>76200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5903AF7F-8512-4B44-AD2F-A236EA474C42}"/>
            </a:ext>
          </a:extLst>
        </xdr:cNvPr>
        <xdr:cNvCxnSpPr/>
      </xdr:nvCxnSpPr>
      <xdr:spPr>
        <a:xfrm flipH="1">
          <a:off x="266701" y="695325"/>
          <a:ext cx="7038974" cy="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495300</xdr:colOff>
      <xdr:row>0</xdr:row>
      <xdr:rowOff>85724</xdr:rowOff>
    </xdr:from>
    <xdr:to>
      <xdr:col>2</xdr:col>
      <xdr:colOff>152728</xdr:colOff>
      <xdr:row>2</xdr:row>
      <xdr:rowOff>143192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96DF745-0E6B-4EB5-AD9E-8161276E6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85724"/>
          <a:ext cx="2819728" cy="4857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142875</xdr:rowOff>
    </xdr:from>
    <xdr:to>
      <xdr:col>1</xdr:col>
      <xdr:colOff>681990</xdr:colOff>
      <xdr:row>2</xdr:row>
      <xdr:rowOff>195046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37321A-D921-4A37-A109-535A1F599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33375"/>
          <a:ext cx="2790825" cy="480796"/>
        </a:xfrm>
        <a:prstGeom prst="rect">
          <a:avLst/>
        </a:prstGeom>
      </xdr:spPr>
    </xdr:pic>
    <xdr:clientData/>
  </xdr:twoCellAnchor>
  <xdr:twoCellAnchor>
    <xdr:from>
      <xdr:col>0</xdr:col>
      <xdr:colOff>152403</xdr:colOff>
      <xdr:row>3</xdr:row>
      <xdr:rowOff>161925</xdr:rowOff>
    </xdr:from>
    <xdr:to>
      <xdr:col>16383</xdr:col>
      <xdr:colOff>685800</xdr:colOff>
      <xdr:row>3</xdr:row>
      <xdr:rowOff>161925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EE815BEB-1E20-41E9-AFFC-B7BB2B89459D}"/>
            </a:ext>
          </a:extLst>
        </xdr:cNvPr>
        <xdr:cNvCxnSpPr/>
      </xdr:nvCxnSpPr>
      <xdr:spPr>
        <a:xfrm flipH="1">
          <a:off x="152403" y="819150"/>
          <a:ext cx="7124697" cy="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257177</xdr:colOff>
      <xdr:row>5</xdr:row>
      <xdr:rowOff>66675</xdr:rowOff>
    </xdr:from>
    <xdr:to>
      <xdr:col>12</xdr:col>
      <xdr:colOff>47625</xdr:colOff>
      <xdr:row>5</xdr:row>
      <xdr:rowOff>79375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5D4FD4D8-78BC-42A1-A4D2-76C2318EF132}"/>
            </a:ext>
          </a:extLst>
        </xdr:cNvPr>
        <xdr:cNvCxnSpPr/>
      </xdr:nvCxnSpPr>
      <xdr:spPr>
        <a:xfrm flipH="1">
          <a:off x="257177" y="1028700"/>
          <a:ext cx="8543923" cy="1270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409575</xdr:colOff>
      <xdr:row>1</xdr:row>
      <xdr:rowOff>95250</xdr:rowOff>
    </xdr:from>
    <xdr:to>
      <xdr:col>5</xdr:col>
      <xdr:colOff>335915</xdr:colOff>
      <xdr:row>4</xdr:row>
      <xdr:rowOff>30235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A7A3BF-C355-4639-AFE0-DF9294F29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85750"/>
          <a:ext cx="3185160" cy="55188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3</xdr:row>
      <xdr:rowOff>76200</xdr:rowOff>
    </xdr:from>
    <xdr:to>
      <xdr:col>11</xdr:col>
      <xdr:colOff>600075</xdr:colOff>
      <xdr:row>3</xdr:row>
      <xdr:rowOff>76200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82924B01-44D7-49D6-8C80-0781EAE81CCD}"/>
            </a:ext>
          </a:extLst>
        </xdr:cNvPr>
        <xdr:cNvCxnSpPr/>
      </xdr:nvCxnSpPr>
      <xdr:spPr>
        <a:xfrm flipH="1">
          <a:off x="266701" y="695325"/>
          <a:ext cx="7038974" cy="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495300</xdr:colOff>
      <xdr:row>0</xdr:row>
      <xdr:rowOff>85725</xdr:rowOff>
    </xdr:from>
    <xdr:to>
      <xdr:col>4</xdr:col>
      <xdr:colOff>178446</xdr:colOff>
      <xdr:row>2</xdr:row>
      <xdr:rowOff>148590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ABE189-8B47-40E3-881F-CA15B8FD2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85725"/>
          <a:ext cx="2819728" cy="4914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257176</xdr:colOff>
      <xdr:row>3</xdr:row>
      <xdr:rowOff>79375</xdr:rowOff>
    </xdr:from>
    <xdr:to>
      <xdr:col>7</xdr:col>
      <xdr:colOff>587375</xdr:colOff>
      <xdr:row>3</xdr:row>
      <xdr:rowOff>79375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6D5AD30-0052-4C20-BFA7-C844A12AAB6D}"/>
            </a:ext>
          </a:extLst>
        </xdr:cNvPr>
        <xdr:cNvCxnSpPr/>
      </xdr:nvCxnSpPr>
      <xdr:spPr>
        <a:xfrm flipH="1">
          <a:off x="257176" y="698500"/>
          <a:ext cx="5178424" cy="0"/>
        </a:xfrm>
        <a:prstGeom prst="line">
          <a:avLst/>
        </a:prstGeom>
        <a:ln>
          <a:solidFill>
            <a:srgbClr val="983D9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164856</xdr:colOff>
      <xdr:row>0</xdr:row>
      <xdr:rowOff>106241</xdr:rowOff>
    </xdr:from>
    <xdr:to>
      <xdr:col>3</xdr:col>
      <xdr:colOff>602553</xdr:colOff>
      <xdr:row>3</xdr:row>
      <xdr:rowOff>28405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187330-C7EA-4FC7-8357-B3016FCD9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856" y="106241"/>
          <a:ext cx="2909264" cy="4619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ida.ali/AppData/Local/Microsoft/Windows/INetCache/Content.Outlook/QYPNWH97/Business%20Case%20Justification%20Model%20T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Guidelines"/>
      <sheetName val="Sheet1"/>
      <sheetName val="2. Capex"/>
      <sheetName val="3. Financial Analysis"/>
      <sheetName val="4. Detailed Workings"/>
      <sheetName val="DIVISION"/>
      <sheetName val="LOCATION"/>
      <sheetName val="CATEGORY"/>
      <sheetName val="DEPT ID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2">
          <cell r="C12">
            <v>0</v>
          </cell>
          <cell r="D12">
            <v>0</v>
          </cell>
          <cell r="E12">
            <v>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ndeavourfoundationaust.sharepoint.com/:w:/r/sites/DMS/_layouts/15/Doc.aspx?sourcedoc=%7B13626B9E-497D-4607-82E5-58A883DABE37%7D&amp;file=QP%206002%20Capital%20%20Procedure.docx&amp;action=default&amp;mobileredirect=true&amp;DefaultItemOpen=1" TargetMode="External"/><Relationship Id="rId1" Type="http://schemas.openxmlformats.org/officeDocument/2006/relationships/hyperlink" Target="https://endeavourfoundationaust.sharepoint.com/sites/DMS/DMS%20Library/Forms/AllItems.aspx?id=%2Fsites%2FDMS%2FDMS%20Library%2FQD%206003%20Chart%20of%20Accounts%20Profit%20and%20Loss%2Epdf&amp;parent=%2Fsites%2FDMS%2FDMS%20Library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www.abs.gov.au/statistics/economy/price-indexes-and-inflation/consumer-price-index-australia" TargetMode="External"/><Relationship Id="rId1" Type="http://schemas.openxmlformats.org/officeDocument/2006/relationships/hyperlink" Target="https://www.abs.gov.au/statistics/economy/price-indexes-and-inflation/wage-price-index-australia" TargetMode="External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41BF9-1FDE-421F-8F9E-C7F566EF8BD1}">
  <dimension ref="A1:XFC107"/>
  <sheetViews>
    <sheetView showGridLines="0" tabSelected="1" workbookViewId="0">
      <selection activeCell="F14" sqref="F14"/>
    </sheetView>
  </sheetViews>
  <sheetFormatPr defaultColWidth="0" defaultRowHeight="14.5" zeroHeight="1" x14ac:dyDescent="0.35"/>
  <cols>
    <col min="1" max="11" width="9.1796875" customWidth="1"/>
    <col min="12" max="12" width="10.7265625" customWidth="1"/>
    <col min="13" max="13" width="9.1796875" customWidth="1"/>
    <col min="14" max="16383" width="9.1796875" hidden="1"/>
    <col min="16384" max="16384" width="3" hidden="1"/>
  </cols>
  <sheetData>
    <row r="1" spans="1:13" x14ac:dyDescent="0.35"/>
    <row r="2" spans="1:13" x14ac:dyDescent="0.35"/>
    <row r="3" spans="1:13" ht="21" x14ac:dyDescent="0.5">
      <c r="J3" s="1" t="s">
        <v>0</v>
      </c>
    </row>
    <row r="4" spans="1:13" x14ac:dyDescent="0.35"/>
    <row r="5" spans="1:13" x14ac:dyDescent="0.35"/>
    <row r="6" spans="1:13" x14ac:dyDescent="0.35"/>
    <row r="7" spans="1:13" x14ac:dyDescent="0.35"/>
    <row r="8" spans="1:13" x14ac:dyDescent="0.35"/>
    <row r="9" spans="1:13" x14ac:dyDescent="0.35"/>
    <row r="10" spans="1:13" x14ac:dyDescent="0.35"/>
    <row r="11" spans="1:13" ht="22.5" customHeight="1" x14ac:dyDescent="0.35">
      <c r="A11" s="135" t="s">
        <v>160</v>
      </c>
    </row>
    <row r="12" spans="1:13" ht="23.25" customHeight="1" x14ac:dyDescent="0.35">
      <c r="B12" t="s">
        <v>161</v>
      </c>
    </row>
    <row r="13" spans="1:13" x14ac:dyDescent="0.35">
      <c r="B13" t="s">
        <v>176</v>
      </c>
    </row>
    <row r="14" spans="1:13" x14ac:dyDescent="0.35"/>
    <row r="15" spans="1:13" x14ac:dyDescent="0.35">
      <c r="B15" s="136" t="s">
        <v>162</v>
      </c>
    </row>
    <row r="16" spans="1:13" ht="18.75" customHeight="1" x14ac:dyDescent="0.35">
      <c r="B16" s="229" t="s">
        <v>163</v>
      </c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</row>
    <row r="17" spans="1:13" ht="19.5" customHeight="1" x14ac:dyDescent="0.35">
      <c r="B17" s="228" t="s">
        <v>205</v>
      </c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137"/>
    </row>
    <row r="18" spans="1:13" x14ac:dyDescent="0.35">
      <c r="B18" s="228" t="s">
        <v>210</v>
      </c>
      <c r="C18" s="228"/>
      <c r="D18" s="228"/>
      <c r="E18" s="228"/>
      <c r="F18" s="228"/>
      <c r="G18" s="228"/>
      <c r="H18" s="228"/>
      <c r="I18" s="228"/>
      <c r="J18" s="228"/>
      <c r="K18" s="228"/>
      <c r="L18" s="228"/>
    </row>
    <row r="19" spans="1:13" x14ac:dyDescent="0.35">
      <c r="B19" s="223" t="s">
        <v>252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</row>
    <row r="20" spans="1:13" x14ac:dyDescent="0.35">
      <c r="B20" s="224" t="s">
        <v>254</v>
      </c>
      <c r="C20" s="169"/>
      <c r="D20" s="169"/>
      <c r="E20" s="169"/>
      <c r="F20" s="169"/>
      <c r="G20" s="169"/>
      <c r="H20" s="169"/>
      <c r="I20" s="169"/>
      <c r="J20" s="169"/>
      <c r="K20" s="169"/>
      <c r="L20" s="169"/>
    </row>
    <row r="21" spans="1:13" ht="30.75" customHeight="1" x14ac:dyDescent="0.35">
      <c r="B21" s="230" t="s">
        <v>253</v>
      </c>
      <c r="C21" s="230"/>
      <c r="D21" s="230"/>
      <c r="E21" s="230"/>
      <c r="F21" s="230"/>
      <c r="G21" s="230"/>
      <c r="H21" s="230"/>
      <c r="I21" s="230"/>
      <c r="J21" s="230"/>
      <c r="K21" s="230"/>
      <c r="L21" s="230"/>
    </row>
    <row r="22" spans="1:13" x14ac:dyDescent="0.35"/>
    <row r="23" spans="1:13" x14ac:dyDescent="0.35">
      <c r="B23" s="136" t="s">
        <v>12</v>
      </c>
    </row>
    <row r="24" spans="1:13" x14ac:dyDescent="0.35">
      <c r="B24" s="229" t="s">
        <v>164</v>
      </c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</row>
    <row r="25" spans="1:13" ht="31.5" customHeight="1" x14ac:dyDescent="0.35">
      <c r="B25" s="228" t="s">
        <v>165</v>
      </c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137"/>
    </row>
    <row r="26" spans="1:13" ht="38.25" customHeight="1" x14ac:dyDescent="0.35">
      <c r="B26" s="231" t="s">
        <v>206</v>
      </c>
      <c r="C26" s="231"/>
      <c r="D26" s="231"/>
      <c r="E26" s="231"/>
      <c r="F26" s="231"/>
      <c r="G26" s="231"/>
      <c r="H26" s="231"/>
      <c r="I26" s="231"/>
      <c r="J26" s="231"/>
      <c r="K26" s="231"/>
      <c r="L26" s="231"/>
    </row>
    <row r="27" spans="1:13" x14ac:dyDescent="0.35"/>
    <row r="28" spans="1:13" x14ac:dyDescent="0.35">
      <c r="A28" s="135" t="s">
        <v>242</v>
      </c>
    </row>
    <row r="29" spans="1:13" ht="28.5" customHeight="1" x14ac:dyDescent="0.35">
      <c r="B29" s="232" t="s">
        <v>246</v>
      </c>
      <c r="C29" s="232"/>
      <c r="D29" s="232"/>
      <c r="E29" s="232"/>
      <c r="F29" s="232"/>
      <c r="G29" s="232"/>
      <c r="H29" s="232"/>
      <c r="I29" s="232"/>
      <c r="J29" s="232"/>
      <c r="K29" s="232"/>
      <c r="L29" s="232"/>
    </row>
    <row r="30" spans="1:13" ht="15" customHeight="1" x14ac:dyDescent="0.35">
      <c r="A30" s="135"/>
      <c r="B30" s="228" t="s">
        <v>247</v>
      </c>
      <c r="C30" s="228"/>
      <c r="D30" s="228"/>
      <c r="E30" s="228"/>
      <c r="F30" s="228"/>
      <c r="G30" s="228"/>
      <c r="H30" s="228"/>
      <c r="I30" s="228"/>
      <c r="J30" s="228"/>
      <c r="K30" s="228"/>
      <c r="L30" s="228"/>
    </row>
    <row r="31" spans="1:13" ht="15" customHeight="1" x14ac:dyDescent="0.35">
      <c r="A31" s="135"/>
      <c r="B31" s="232" t="s">
        <v>248</v>
      </c>
      <c r="C31" s="232"/>
      <c r="D31" s="232"/>
      <c r="E31" s="232"/>
      <c r="F31" s="232"/>
      <c r="G31" s="232"/>
      <c r="H31" s="232"/>
      <c r="I31" s="232"/>
      <c r="J31" s="232"/>
      <c r="K31" s="232"/>
      <c r="L31" s="232"/>
    </row>
    <row r="32" spans="1:13" ht="15" customHeight="1" x14ac:dyDescent="0.35">
      <c r="A32" s="135"/>
      <c r="B32" s="228" t="s">
        <v>250</v>
      </c>
      <c r="C32" s="228"/>
      <c r="D32" s="228"/>
      <c r="E32" s="228"/>
      <c r="F32" s="228"/>
      <c r="G32" s="228"/>
      <c r="H32" s="228"/>
      <c r="I32" s="228"/>
      <c r="J32" s="228"/>
      <c r="K32" s="228"/>
      <c r="L32" s="228"/>
    </row>
    <row r="33" spans="1:12" ht="15" customHeight="1" x14ac:dyDescent="0.35">
      <c r="A33" s="135"/>
      <c r="B33" s="228" t="s">
        <v>251</v>
      </c>
      <c r="C33" s="228"/>
      <c r="D33" s="228"/>
      <c r="E33" s="228"/>
      <c r="F33" s="228"/>
      <c r="G33" s="228"/>
      <c r="H33" s="228"/>
      <c r="I33" s="228"/>
      <c r="J33" s="228"/>
      <c r="K33" s="228"/>
      <c r="L33" s="228"/>
    </row>
    <row r="34" spans="1:12" ht="15" customHeight="1" x14ac:dyDescent="0.35">
      <c r="A34" s="135"/>
      <c r="B34" s="5" t="s">
        <v>167</v>
      </c>
      <c r="C34" s="138"/>
    </row>
    <row r="35" spans="1:12" x14ac:dyDescent="0.35"/>
    <row r="36" spans="1:12" x14ac:dyDescent="0.35">
      <c r="A36" s="135" t="s">
        <v>243</v>
      </c>
    </row>
    <row r="37" spans="1:12" ht="31.5" customHeight="1" x14ac:dyDescent="0.35">
      <c r="B37" s="232" t="s">
        <v>245</v>
      </c>
      <c r="C37" s="232"/>
      <c r="D37" s="232"/>
      <c r="E37" s="232"/>
      <c r="F37" s="232"/>
      <c r="G37" s="232"/>
      <c r="H37" s="232"/>
      <c r="I37" s="232"/>
      <c r="J37" s="232"/>
      <c r="K37" s="232"/>
      <c r="L37" s="232"/>
    </row>
    <row r="38" spans="1:12" x14ac:dyDescent="0.35">
      <c r="A38" s="135"/>
      <c r="B38" s="228" t="s">
        <v>207</v>
      </c>
      <c r="C38" s="228"/>
      <c r="D38" s="228"/>
      <c r="E38" s="228"/>
      <c r="F38" s="228"/>
      <c r="G38" s="228"/>
      <c r="H38" s="228"/>
      <c r="I38" s="228"/>
      <c r="J38" s="228"/>
      <c r="K38" s="228"/>
      <c r="L38" s="228"/>
    </row>
    <row r="39" spans="1:12" x14ac:dyDescent="0.35">
      <c r="A39" s="135"/>
      <c r="B39" s="228" t="s">
        <v>166</v>
      </c>
      <c r="C39" s="228"/>
      <c r="D39" s="228"/>
      <c r="E39" s="228"/>
      <c r="F39" s="228"/>
      <c r="G39" s="228"/>
      <c r="H39" s="228"/>
      <c r="I39" s="228"/>
      <c r="J39" s="228"/>
      <c r="K39" s="228"/>
      <c r="L39" s="228"/>
    </row>
    <row r="40" spans="1:12" x14ac:dyDescent="0.35">
      <c r="A40" s="135"/>
      <c r="B40" s="5" t="s">
        <v>167</v>
      </c>
      <c r="C40" s="138"/>
    </row>
    <row r="41" spans="1:12" x14ac:dyDescent="0.35">
      <c r="A41" s="135"/>
    </row>
    <row r="42" spans="1:12" x14ac:dyDescent="0.35">
      <c r="A42" s="135"/>
      <c r="B42" t="s">
        <v>168</v>
      </c>
      <c r="J42" s="126" t="s">
        <v>169</v>
      </c>
    </row>
    <row r="43" spans="1:12" x14ac:dyDescent="0.35">
      <c r="A43" s="135"/>
      <c r="B43" s="139"/>
    </row>
    <row r="44" spans="1:12" x14ac:dyDescent="0.35">
      <c r="A44" s="135" t="s">
        <v>64</v>
      </c>
    </row>
    <row r="45" spans="1:12" x14ac:dyDescent="0.35">
      <c r="B45" t="s">
        <v>249</v>
      </c>
    </row>
    <row r="46" spans="1:12" ht="15" customHeight="1" x14ac:dyDescent="0.35">
      <c r="A46" s="135"/>
      <c r="B46" s="228" t="s">
        <v>208</v>
      </c>
      <c r="C46" s="228"/>
      <c r="D46" s="228"/>
      <c r="E46" s="228"/>
      <c r="F46" s="228"/>
      <c r="G46" s="228"/>
      <c r="H46" s="228"/>
      <c r="I46" s="228"/>
      <c r="J46" s="228"/>
      <c r="K46" s="228"/>
      <c r="L46" s="228"/>
    </row>
    <row r="47" spans="1:12" ht="33" customHeight="1" x14ac:dyDescent="0.35">
      <c r="A47" s="135"/>
      <c r="B47" s="228" t="s">
        <v>209</v>
      </c>
      <c r="C47" s="228"/>
      <c r="D47" s="228"/>
      <c r="E47" s="228"/>
      <c r="F47" s="228"/>
      <c r="G47" s="228"/>
      <c r="H47" s="228"/>
      <c r="I47" s="228"/>
      <c r="J47" s="228"/>
      <c r="K47" s="228"/>
      <c r="L47" s="228"/>
    </row>
    <row r="48" spans="1:12" x14ac:dyDescent="0.35">
      <c r="A48" s="135"/>
      <c r="B48" s="5" t="s">
        <v>170</v>
      </c>
      <c r="C48" s="138"/>
    </row>
    <row r="49" spans="1:12" x14ac:dyDescent="0.35">
      <c r="A49" s="135"/>
    </row>
    <row r="50" spans="1:12" x14ac:dyDescent="0.35">
      <c r="A50" s="135" t="s">
        <v>171</v>
      </c>
    </row>
    <row r="51" spans="1:12" x14ac:dyDescent="0.35">
      <c r="B51" t="s">
        <v>172</v>
      </c>
    </row>
    <row r="52" spans="1:12" x14ac:dyDescent="0.35">
      <c r="A52" s="135"/>
      <c r="B52" s="227" t="s">
        <v>173</v>
      </c>
      <c r="C52" s="227"/>
      <c r="D52" s="227"/>
      <c r="E52" s="227"/>
      <c r="F52" s="227"/>
      <c r="G52" s="227"/>
      <c r="H52" s="227"/>
      <c r="I52" s="227"/>
      <c r="J52" s="227"/>
      <c r="K52" s="227"/>
      <c r="L52" s="227"/>
    </row>
    <row r="53" spans="1:12" x14ac:dyDescent="0.35"/>
    <row r="54" spans="1:12" x14ac:dyDescent="0.35">
      <c r="A54" s="135" t="s">
        <v>13</v>
      </c>
    </row>
    <row r="55" spans="1:12" x14ac:dyDescent="0.35">
      <c r="B55" t="s">
        <v>174</v>
      </c>
    </row>
    <row r="56" spans="1:12" x14ac:dyDescent="0.35">
      <c r="A56" s="135"/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</row>
    <row r="57" spans="1:12" x14ac:dyDescent="0.35">
      <c r="A57" s="135" t="s">
        <v>180</v>
      </c>
    </row>
    <row r="58" spans="1:12" x14ac:dyDescent="0.35">
      <c r="B58" s="226" t="s">
        <v>211</v>
      </c>
      <c r="C58" s="226"/>
      <c r="D58" s="226"/>
      <c r="E58" s="226"/>
      <c r="F58" s="226"/>
      <c r="G58" s="226"/>
      <c r="H58" s="226"/>
      <c r="I58" s="226"/>
      <c r="J58" s="226"/>
      <c r="K58" s="226"/>
      <c r="L58" s="226"/>
    </row>
    <row r="59" spans="1:12" x14ac:dyDescent="0.35">
      <c r="A59" s="135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</row>
    <row r="60" spans="1:12" x14ac:dyDescent="0.35">
      <c r="A60" s="135"/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</row>
    <row r="61" spans="1:12" x14ac:dyDescent="0.35">
      <c r="A61" s="135"/>
      <c r="B61" s="140"/>
      <c r="C61" s="140"/>
      <c r="D61" s="140"/>
      <c r="E61" s="140"/>
      <c r="F61" s="140"/>
      <c r="G61" s="140"/>
      <c r="H61" s="140"/>
      <c r="I61" s="140"/>
      <c r="J61" s="140"/>
      <c r="K61" s="140"/>
      <c r="L61" s="140"/>
    </row>
    <row r="62" spans="1:12" x14ac:dyDescent="0.35">
      <c r="A62" s="135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</row>
    <row r="63" spans="1:12" x14ac:dyDescent="0.35">
      <c r="A63" s="135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</row>
    <row r="64" spans="1:12" x14ac:dyDescent="0.35">
      <c r="A64" s="135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</row>
    <row r="65" spans="1:12" x14ac:dyDescent="0.35">
      <c r="A65" s="135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</row>
    <row r="66" spans="1:12" x14ac:dyDescent="0.35">
      <c r="A66" s="135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</row>
    <row r="67" spans="1:12" x14ac:dyDescent="0.35">
      <c r="A67" s="135"/>
      <c r="B67" s="140"/>
      <c r="C67" s="140"/>
      <c r="D67" s="140"/>
      <c r="E67" s="140"/>
      <c r="F67" s="140"/>
      <c r="G67" s="140"/>
      <c r="H67" s="140"/>
      <c r="I67" s="140"/>
      <c r="J67" s="140"/>
      <c r="K67" s="140"/>
      <c r="L67" s="140"/>
    </row>
    <row r="68" spans="1:12" x14ac:dyDescent="0.35">
      <c r="A68" s="135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</row>
    <row r="69" spans="1:12" x14ac:dyDescent="0.35">
      <c r="A69" s="135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</row>
    <row r="70" spans="1:12" x14ac:dyDescent="0.35">
      <c r="A70" s="135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</row>
    <row r="71" spans="1:12" x14ac:dyDescent="0.35">
      <c r="A71" s="135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</row>
    <row r="72" spans="1:12" x14ac:dyDescent="0.35">
      <c r="A72" s="135"/>
      <c r="B72" s="140"/>
      <c r="C72" s="140"/>
      <c r="D72" s="140"/>
      <c r="E72" s="140"/>
      <c r="F72" s="140"/>
      <c r="G72" s="140"/>
      <c r="H72" s="140"/>
      <c r="I72" s="140"/>
      <c r="J72" s="140"/>
      <c r="K72" s="140"/>
      <c r="L72" s="140"/>
    </row>
    <row r="73" spans="1:12" x14ac:dyDescent="0.35">
      <c r="A73" s="135"/>
      <c r="B73" s="140"/>
      <c r="C73" s="140"/>
      <c r="D73" s="140"/>
      <c r="E73" s="140"/>
      <c r="F73" s="140"/>
      <c r="G73" s="140"/>
      <c r="H73" s="140"/>
      <c r="I73" s="140"/>
      <c r="J73" s="140"/>
      <c r="K73" s="140"/>
      <c r="L73" s="140"/>
    </row>
    <row r="74" spans="1:12" x14ac:dyDescent="0.35">
      <c r="A74" s="135"/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</row>
    <row r="75" spans="1:12" x14ac:dyDescent="0.35">
      <c r="A75" s="135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</row>
    <row r="76" spans="1:12" x14ac:dyDescent="0.35">
      <c r="A76" s="135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</row>
    <row r="77" spans="1:12" x14ac:dyDescent="0.35">
      <c r="A77" s="135"/>
      <c r="B77" s="140"/>
      <c r="C77" s="140"/>
      <c r="D77" s="140"/>
      <c r="E77" s="140"/>
      <c r="F77" s="140"/>
      <c r="G77" s="140"/>
      <c r="H77" s="140"/>
      <c r="I77" s="140"/>
      <c r="J77" s="140"/>
      <c r="K77" s="140"/>
      <c r="L77" s="140"/>
    </row>
    <row r="78" spans="1:12" x14ac:dyDescent="0.35">
      <c r="A78" s="135"/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</row>
    <row r="79" spans="1:12" x14ac:dyDescent="0.35">
      <c r="A79" s="135"/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40"/>
    </row>
    <row r="80" spans="1:12" x14ac:dyDescent="0.35">
      <c r="A80" s="135"/>
      <c r="B80" s="140"/>
      <c r="C80" s="140"/>
      <c r="D80" s="140"/>
      <c r="E80" s="140"/>
      <c r="F80" s="140"/>
      <c r="G80" s="140"/>
      <c r="H80" s="140"/>
      <c r="I80" s="140"/>
      <c r="J80" s="140"/>
      <c r="K80" s="140"/>
      <c r="L80" s="140"/>
    </row>
    <row r="81" spans="1:12" x14ac:dyDescent="0.35">
      <c r="A81" s="135"/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</row>
    <row r="82" spans="1:12" x14ac:dyDescent="0.35">
      <c r="A82" s="135"/>
      <c r="B82" s="140"/>
      <c r="C82" s="140"/>
      <c r="D82" s="140"/>
      <c r="E82" s="140"/>
      <c r="F82" s="140"/>
      <c r="G82" s="140"/>
      <c r="H82" s="140"/>
      <c r="I82" s="140"/>
      <c r="J82" s="140"/>
      <c r="K82" s="140"/>
      <c r="L82" s="140"/>
    </row>
    <row r="83" spans="1:12" x14ac:dyDescent="0.35">
      <c r="A83" s="135"/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40"/>
    </row>
    <row r="84" spans="1:12" x14ac:dyDescent="0.35">
      <c r="A84" s="135"/>
      <c r="B84" s="140"/>
      <c r="C84" s="140"/>
      <c r="D84" s="140"/>
      <c r="E84" s="140"/>
      <c r="F84" s="140"/>
      <c r="G84" s="140"/>
      <c r="H84" s="140"/>
      <c r="I84" s="140"/>
      <c r="J84" s="140"/>
      <c r="K84" s="140"/>
      <c r="L84" s="140"/>
    </row>
    <row r="85" spans="1:12" x14ac:dyDescent="0.35">
      <c r="A85" s="135"/>
      <c r="B85" s="140"/>
      <c r="C85" s="140"/>
      <c r="D85" s="140"/>
      <c r="E85" s="140"/>
      <c r="F85" s="140"/>
      <c r="G85" s="140"/>
      <c r="H85" s="140"/>
      <c r="I85" s="140"/>
      <c r="J85" s="140"/>
      <c r="K85" s="140"/>
      <c r="L85" s="140"/>
    </row>
    <row r="86" spans="1:12" x14ac:dyDescent="0.35">
      <c r="A86" s="135"/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</row>
    <row r="87" spans="1:12" x14ac:dyDescent="0.35">
      <c r="A87" s="135"/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40"/>
    </row>
    <row r="88" spans="1:12" x14ac:dyDescent="0.35">
      <c r="A88" s="135"/>
      <c r="B88" s="140"/>
      <c r="C88" s="140"/>
      <c r="D88" s="140"/>
      <c r="E88" s="140"/>
      <c r="F88" s="140"/>
      <c r="G88" s="140"/>
      <c r="H88" s="140"/>
      <c r="I88" s="140"/>
      <c r="J88" s="140"/>
      <c r="K88" s="140"/>
      <c r="L88" s="140"/>
    </row>
    <row r="89" spans="1:12" x14ac:dyDescent="0.35">
      <c r="A89" s="135"/>
      <c r="B89" s="140"/>
      <c r="C89" s="140"/>
      <c r="D89" s="140"/>
      <c r="E89" s="140"/>
      <c r="F89" s="140"/>
      <c r="G89" s="140"/>
      <c r="H89" s="140"/>
      <c r="I89" s="140"/>
      <c r="J89" s="140"/>
      <c r="K89" s="140"/>
      <c r="L89" s="140"/>
    </row>
    <row r="90" spans="1:12" x14ac:dyDescent="0.35">
      <c r="A90" s="135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</row>
    <row r="91" spans="1:12" x14ac:dyDescent="0.35">
      <c r="A91" s="135"/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40"/>
    </row>
    <row r="92" spans="1:12" x14ac:dyDescent="0.35">
      <c r="A92" s="135"/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</row>
    <row r="93" spans="1:12" x14ac:dyDescent="0.35">
      <c r="A93" s="135"/>
      <c r="B93" s="140"/>
      <c r="C93" s="140"/>
      <c r="D93" s="140"/>
      <c r="E93" s="140"/>
      <c r="F93" s="140"/>
      <c r="G93" s="140"/>
      <c r="H93" s="140"/>
      <c r="I93" s="140"/>
      <c r="J93" s="140"/>
      <c r="K93" s="140"/>
      <c r="L93" s="140"/>
    </row>
    <row r="94" spans="1:12" x14ac:dyDescent="0.35">
      <c r="A94" s="135"/>
      <c r="B94" s="140"/>
      <c r="C94" s="140"/>
      <c r="D94" s="140"/>
      <c r="E94" s="140"/>
      <c r="F94" s="140"/>
      <c r="G94" s="140"/>
      <c r="H94" s="140"/>
      <c r="I94" s="140"/>
      <c r="J94" s="140"/>
      <c r="K94" s="140"/>
      <c r="L94" s="140"/>
    </row>
    <row r="95" spans="1:12" x14ac:dyDescent="0.35">
      <c r="A95" s="135"/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40"/>
    </row>
    <row r="96" spans="1:12" x14ac:dyDescent="0.35">
      <c r="A96" s="135"/>
      <c r="B96" s="140"/>
      <c r="C96" s="140"/>
      <c r="D96" s="140"/>
      <c r="E96" s="140"/>
      <c r="F96" s="140"/>
      <c r="G96" s="140"/>
      <c r="H96" s="140"/>
      <c r="I96" s="140"/>
      <c r="J96" s="140"/>
      <c r="K96" s="140"/>
      <c r="L96" s="140"/>
    </row>
    <row r="97" spans="1:12" x14ac:dyDescent="0.35">
      <c r="A97" s="135"/>
      <c r="B97" s="140"/>
      <c r="C97" s="140"/>
      <c r="D97" s="140"/>
      <c r="E97" s="140"/>
      <c r="F97" s="140"/>
      <c r="G97" s="140"/>
      <c r="H97" s="140"/>
      <c r="I97" s="140"/>
      <c r="J97" s="140"/>
      <c r="K97" s="140"/>
      <c r="L97" s="140"/>
    </row>
    <row r="98" spans="1:12" x14ac:dyDescent="0.35">
      <c r="A98" s="135"/>
      <c r="B98" s="140"/>
      <c r="C98" s="140"/>
      <c r="D98" s="140"/>
      <c r="E98" s="140"/>
      <c r="F98" s="140"/>
      <c r="G98" s="140"/>
      <c r="H98" s="140"/>
      <c r="I98" s="140"/>
      <c r="J98" s="140"/>
      <c r="K98" s="140"/>
      <c r="L98" s="140"/>
    </row>
    <row r="99" spans="1:12" x14ac:dyDescent="0.35">
      <c r="A99" s="135"/>
      <c r="B99" s="140"/>
      <c r="C99" s="140"/>
      <c r="D99" s="140"/>
      <c r="E99" s="140"/>
      <c r="F99" s="140"/>
      <c r="G99" s="140"/>
      <c r="H99" s="140"/>
      <c r="I99" s="140"/>
      <c r="J99" s="140"/>
      <c r="K99" s="140"/>
      <c r="L99" s="140"/>
    </row>
    <row r="100" spans="1:12" x14ac:dyDescent="0.35">
      <c r="A100" s="135"/>
      <c r="B100" s="140"/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</row>
    <row r="101" spans="1:12" x14ac:dyDescent="0.35">
      <c r="A101" s="135"/>
      <c r="B101" s="140"/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</row>
    <row r="102" spans="1:12" x14ac:dyDescent="0.35">
      <c r="B102" s="151" t="s">
        <v>178</v>
      </c>
    </row>
    <row r="103" spans="1:12" x14ac:dyDescent="0.35"/>
    <row r="104" spans="1:12" x14ac:dyDescent="0.35"/>
    <row r="105" spans="1:12" x14ac:dyDescent="0.35"/>
    <row r="106" spans="1:12" x14ac:dyDescent="0.35"/>
    <row r="107" spans="1:12" x14ac:dyDescent="0.35"/>
  </sheetData>
  <sheetProtection algorithmName="SHA-512" hashValue="MZqFQOjB0Nymn9B8AfkKNkVkaxt39YrNhQ4GiR5vESKpzIA5aITtfikt4Ksvdk5rgni6XIIBjWdVfaqUaLSzEQ==" saltValue="RXw/zFoLiVtnGZvLGkSr9g==" spinCount="100000" sheet="1" objects="1" scenarios="1"/>
  <mergeCells count="19">
    <mergeCell ref="B32:L32"/>
    <mergeCell ref="B33:L33"/>
    <mergeCell ref="B31:L31"/>
    <mergeCell ref="B58:L59"/>
    <mergeCell ref="B52:L52"/>
    <mergeCell ref="B47:L47"/>
    <mergeCell ref="B16:M16"/>
    <mergeCell ref="B17:L17"/>
    <mergeCell ref="B18:L18"/>
    <mergeCell ref="B24:M24"/>
    <mergeCell ref="B25:L25"/>
    <mergeCell ref="B21:L21"/>
    <mergeCell ref="B26:L26"/>
    <mergeCell ref="B37:L37"/>
    <mergeCell ref="B38:L38"/>
    <mergeCell ref="B39:L39"/>
    <mergeCell ref="B46:L46"/>
    <mergeCell ref="B29:L29"/>
    <mergeCell ref="B30:L30"/>
  </mergeCells>
  <hyperlinks>
    <hyperlink ref="J42" r:id="rId1" display="https://endeavourfoundationaust.sharepoint.com/sites/DMS/DMS Library/Forms/AllItems.aspx?id=%2Fsites%2FDMS%2FDMS%20Library%2FQD%206003%20Chart%20of%20Accounts%20Profit%20and%20Loss%2Epdf&amp;parent=%2Fsites%2FDMS%2FDMS%20Library" xr:uid="{E048AAA6-699C-46F9-B42E-4BEC64DA3687}"/>
    <hyperlink ref="B21" r:id="rId2" xr:uid="{E5C591D1-70D7-4C9D-B5C2-8853EAA979AA}"/>
  </hyperlinks>
  <pageMargins left="0.70866141732283472" right="0.70866141732283472" top="0.74803149606299213" bottom="0.74803149606299213" header="0.31496062992125984" footer="0.31496062992125984"/>
  <pageSetup paperSize="9" scale="70" orientation="portrait" verticalDpi="0" r:id="rId3"/>
  <headerFooter>
    <oddFooter>&amp;L&amp;Z&amp;F</oddFooter>
  </headerFooter>
  <rowBreaks count="1" manualBreakCount="1">
    <brk id="59" max="16383" man="1"/>
  </rowBreaks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C5C25-6FA3-45C7-8139-44FCBC528D9A}">
  <dimension ref="A1:A7"/>
  <sheetViews>
    <sheetView workbookViewId="0">
      <selection activeCell="A8" sqref="A8"/>
    </sheetView>
  </sheetViews>
  <sheetFormatPr defaultRowHeight="14.5" x14ac:dyDescent="0.35"/>
  <cols>
    <col min="1" max="1" width="15.7265625" bestFit="1" customWidth="1"/>
  </cols>
  <sheetData>
    <row r="1" spans="1:1" x14ac:dyDescent="0.35">
      <c r="A1" s="44" t="s">
        <v>121</v>
      </c>
    </row>
    <row r="2" spans="1:1" x14ac:dyDescent="0.35">
      <c r="A2" t="s">
        <v>129</v>
      </c>
    </row>
    <row r="3" spans="1:1" x14ac:dyDescent="0.35">
      <c r="A3" t="s">
        <v>130</v>
      </c>
    </row>
    <row r="4" spans="1:1" x14ac:dyDescent="0.35">
      <c r="A4" t="s">
        <v>131</v>
      </c>
    </row>
    <row r="5" spans="1:1" x14ac:dyDescent="0.35">
      <c r="A5" t="s">
        <v>97</v>
      </c>
    </row>
    <row r="6" spans="1:1" x14ac:dyDescent="0.35">
      <c r="A6" t="s">
        <v>96</v>
      </c>
    </row>
    <row r="7" spans="1:1" x14ac:dyDescent="0.35">
      <c r="A7" t="s">
        <v>146</v>
      </c>
    </row>
  </sheetData>
  <sortState xmlns:xlrd2="http://schemas.microsoft.com/office/spreadsheetml/2017/richdata2" ref="A2:A6">
    <sortCondition ref="A2:A6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D8F88-A6B3-48BF-AD4A-2CC1195F681A}">
  <dimension ref="A1:C15"/>
  <sheetViews>
    <sheetView workbookViewId="0">
      <selection sqref="A1:C1"/>
    </sheetView>
  </sheetViews>
  <sheetFormatPr defaultRowHeight="14.5" x14ac:dyDescent="0.35"/>
  <cols>
    <col min="1" max="1" width="12.453125" customWidth="1"/>
    <col min="2" max="2" width="45.1796875" customWidth="1"/>
    <col min="3" max="3" width="23.26953125" customWidth="1"/>
  </cols>
  <sheetData>
    <row r="1" spans="1:3" x14ac:dyDescent="0.35">
      <c r="A1" s="41" t="s">
        <v>99</v>
      </c>
      <c r="B1" s="41" t="s">
        <v>98</v>
      </c>
      <c r="C1" s="41" t="s">
        <v>125</v>
      </c>
    </row>
    <row r="2" spans="1:3" s="43" customFormat="1" x14ac:dyDescent="0.35">
      <c r="A2" s="42"/>
      <c r="B2" s="44" t="s">
        <v>121</v>
      </c>
    </row>
    <row r="3" spans="1:3" x14ac:dyDescent="0.35">
      <c r="A3" s="37" t="s">
        <v>151</v>
      </c>
      <c r="B3" s="38" t="s">
        <v>152</v>
      </c>
      <c r="C3" t="s">
        <v>26</v>
      </c>
    </row>
    <row r="4" spans="1:3" x14ac:dyDescent="0.35">
      <c r="A4" s="37" t="s">
        <v>111</v>
      </c>
      <c r="B4" s="38" t="s">
        <v>112</v>
      </c>
      <c r="C4" t="s">
        <v>30</v>
      </c>
    </row>
    <row r="5" spans="1:3" x14ac:dyDescent="0.35">
      <c r="A5" s="39" t="s">
        <v>153</v>
      </c>
      <c r="B5" s="40" t="s">
        <v>154</v>
      </c>
      <c r="C5" t="s">
        <v>26</v>
      </c>
    </row>
    <row r="6" spans="1:3" x14ac:dyDescent="0.35">
      <c r="A6" s="37" t="s">
        <v>115</v>
      </c>
      <c r="B6" s="38" t="s">
        <v>116</v>
      </c>
      <c r="C6" t="s">
        <v>30</v>
      </c>
    </row>
    <row r="7" spans="1:3" x14ac:dyDescent="0.35">
      <c r="A7" s="39" t="s">
        <v>119</v>
      </c>
      <c r="B7" s="40" t="s">
        <v>120</v>
      </c>
      <c r="C7" t="s">
        <v>26</v>
      </c>
    </row>
    <row r="8" spans="1:3" x14ac:dyDescent="0.35">
      <c r="A8" s="37" t="s">
        <v>107</v>
      </c>
      <c r="B8" s="38" t="s">
        <v>108</v>
      </c>
      <c r="C8" t="s">
        <v>28</v>
      </c>
    </row>
    <row r="9" spans="1:3" x14ac:dyDescent="0.35">
      <c r="A9" s="37" t="s">
        <v>100</v>
      </c>
      <c r="B9" s="38" t="s">
        <v>101</v>
      </c>
      <c r="C9" t="s">
        <v>26</v>
      </c>
    </row>
    <row r="10" spans="1:3" x14ac:dyDescent="0.35">
      <c r="A10" s="39" t="s">
        <v>117</v>
      </c>
      <c r="B10" s="40" t="s">
        <v>118</v>
      </c>
      <c r="C10" t="s">
        <v>30</v>
      </c>
    </row>
    <row r="11" spans="1:3" x14ac:dyDescent="0.35">
      <c r="A11" s="37" t="s">
        <v>102</v>
      </c>
      <c r="B11" s="38" t="s">
        <v>103</v>
      </c>
      <c r="C11" t="s">
        <v>26</v>
      </c>
    </row>
    <row r="12" spans="1:3" x14ac:dyDescent="0.35">
      <c r="A12" s="37" t="s">
        <v>109</v>
      </c>
      <c r="B12" s="38" t="s">
        <v>110</v>
      </c>
      <c r="C12" t="s">
        <v>30</v>
      </c>
    </row>
    <row r="13" spans="1:3" x14ac:dyDescent="0.35">
      <c r="A13" s="39" t="s">
        <v>113</v>
      </c>
      <c r="B13" s="40" t="s">
        <v>114</v>
      </c>
      <c r="C13" t="s">
        <v>30</v>
      </c>
    </row>
    <row r="14" spans="1:3" x14ac:dyDescent="0.35">
      <c r="A14" s="39" t="s">
        <v>104</v>
      </c>
      <c r="B14" s="40" t="s">
        <v>105</v>
      </c>
      <c r="C14" t="s">
        <v>26</v>
      </c>
    </row>
    <row r="15" spans="1:3" x14ac:dyDescent="0.35">
      <c r="A15" s="39" t="s">
        <v>106</v>
      </c>
      <c r="B15" s="40" t="s">
        <v>46</v>
      </c>
      <c r="C15" t="s">
        <v>28</v>
      </c>
    </row>
  </sheetData>
  <autoFilter ref="A1:C1" xr:uid="{6C9E68E1-8F1D-4FF2-828D-70F2F224F581}">
    <sortState xmlns:xlrd2="http://schemas.microsoft.com/office/spreadsheetml/2017/richdata2" ref="A2:C15">
      <sortCondition ref="B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49864-9FF3-4613-A247-E678B979D888}">
  <dimension ref="A1:L69"/>
  <sheetViews>
    <sheetView showGridLines="0" zoomScaleNormal="100" workbookViewId="0">
      <selection activeCell="G22" sqref="G22"/>
    </sheetView>
  </sheetViews>
  <sheetFormatPr defaultColWidth="0" defaultRowHeight="15" customHeight="1" zeroHeight="1" x14ac:dyDescent="0.35"/>
  <cols>
    <col min="1" max="1" width="1.81640625" style="43" customWidth="1"/>
    <col min="2" max="2" width="22" style="43" customWidth="1"/>
    <col min="3" max="3" width="17.54296875" style="43" customWidth="1"/>
    <col min="4" max="4" width="15.54296875" style="43" customWidth="1"/>
    <col min="5" max="5" width="12.54296875" style="43" customWidth="1"/>
    <col min="6" max="6" width="13.26953125" style="43" customWidth="1"/>
    <col min="7" max="7" width="12.1796875" style="43" bestFit="1" customWidth="1"/>
    <col min="8" max="8" width="11.54296875" style="43" customWidth="1"/>
    <col min="9" max="9" width="12.1796875" style="43" customWidth="1"/>
    <col min="10" max="10" width="11.1796875" style="43" customWidth="1"/>
    <col min="11" max="11" width="12.1796875" style="43" customWidth="1"/>
    <col min="12" max="12" width="2.1796875" style="43" customWidth="1"/>
    <col min="13" max="13" width="9.1796875" style="43" hidden="1" customWidth="1"/>
    <col min="14" max="16384" width="9.1796875" style="43" hidden="1"/>
  </cols>
  <sheetData>
    <row r="1" spans="2:11" customFormat="1" ht="14.5" x14ac:dyDescent="0.35"/>
    <row r="2" spans="2:11" customFormat="1" ht="21" x14ac:dyDescent="0.5">
      <c r="B2" s="1"/>
    </row>
    <row r="3" spans="2:11" customFormat="1" ht="14.5" x14ac:dyDescent="0.35"/>
    <row r="4" spans="2:11" customFormat="1" ht="14.5" x14ac:dyDescent="0.35"/>
    <row r="5" spans="2:11" customFormat="1" ht="14.5" x14ac:dyDescent="0.35"/>
    <row r="6" spans="2:11" customFormat="1" ht="15.5" x14ac:dyDescent="0.35">
      <c r="B6" s="54" t="s">
        <v>2</v>
      </c>
      <c r="C6" s="123" t="s">
        <v>149</v>
      </c>
      <c r="D6" s="125"/>
    </row>
    <row r="7" spans="2:11" customFormat="1" ht="15.5" x14ac:dyDescent="0.35">
      <c r="B7" s="54" t="s">
        <v>137</v>
      </c>
      <c r="C7" s="124" t="s">
        <v>150</v>
      </c>
      <c r="D7" s="125"/>
    </row>
    <row r="8" spans="2:11" customFormat="1" ht="15.5" x14ac:dyDescent="0.35">
      <c r="B8" s="54" t="s">
        <v>155</v>
      </c>
      <c r="C8" s="124" t="s">
        <v>156</v>
      </c>
      <c r="D8" s="125"/>
    </row>
    <row r="9" spans="2:11" customFormat="1" ht="14.5" x14ac:dyDescent="0.35"/>
    <row r="10" spans="2:11" customFormat="1" ht="39" x14ac:dyDescent="0.45">
      <c r="B10" s="166" t="s">
        <v>3</v>
      </c>
      <c r="C10" s="68" t="s">
        <v>143</v>
      </c>
      <c r="D10" s="68" t="s">
        <v>4</v>
      </c>
      <c r="E10" s="69" t="s">
        <v>135</v>
      </c>
      <c r="F10" s="68" t="s">
        <v>5</v>
      </c>
      <c r="G10" s="68" t="s">
        <v>6</v>
      </c>
      <c r="H10" s="68" t="s">
        <v>7</v>
      </c>
      <c r="I10" s="68" t="s">
        <v>144</v>
      </c>
      <c r="J10" s="68" t="s">
        <v>145</v>
      </c>
      <c r="K10" s="68" t="s">
        <v>57</v>
      </c>
    </row>
    <row r="11" spans="2:11" customFormat="1" ht="14.25" customHeight="1" x14ac:dyDescent="0.45">
      <c r="B11" s="2"/>
      <c r="C11" s="71" t="s">
        <v>8</v>
      </c>
      <c r="D11" s="71" t="s">
        <v>121</v>
      </c>
      <c r="E11" s="91"/>
      <c r="F11" s="91"/>
      <c r="G11" s="91"/>
      <c r="H11" s="91"/>
      <c r="I11" s="91"/>
      <c r="J11" s="91"/>
      <c r="K11" s="141">
        <f>SUM(E11:J11)</f>
        <v>0</v>
      </c>
    </row>
    <row r="12" spans="2:11" customFormat="1" ht="14.5" x14ac:dyDescent="0.35">
      <c r="C12" s="71" t="s">
        <v>9</v>
      </c>
      <c r="D12" s="71" t="s">
        <v>121</v>
      </c>
      <c r="E12" s="91"/>
      <c r="F12" s="91"/>
      <c r="G12" s="91"/>
      <c r="H12" s="91"/>
      <c r="I12" s="91"/>
      <c r="J12" s="91"/>
      <c r="K12" s="141">
        <f t="shared" ref="K12:K16" si="0">SUM(E12:J12)</f>
        <v>0</v>
      </c>
    </row>
    <row r="13" spans="2:11" customFormat="1" ht="14.5" x14ac:dyDescent="0.35">
      <c r="C13" s="71" t="s">
        <v>10</v>
      </c>
      <c r="D13" s="71" t="s">
        <v>121</v>
      </c>
      <c r="E13" s="91"/>
      <c r="F13" s="91"/>
      <c r="G13" s="91"/>
      <c r="H13" s="91"/>
      <c r="I13" s="91"/>
      <c r="J13" s="91"/>
      <c r="K13" s="141">
        <f t="shared" si="0"/>
        <v>0</v>
      </c>
    </row>
    <row r="14" spans="2:11" customFormat="1" ht="14.5" x14ac:dyDescent="0.35">
      <c r="C14" s="71" t="s">
        <v>132</v>
      </c>
      <c r="D14" s="71" t="s">
        <v>121</v>
      </c>
      <c r="E14" s="91"/>
      <c r="F14" s="91"/>
      <c r="G14" s="91"/>
      <c r="H14" s="91"/>
      <c r="I14" s="91"/>
      <c r="J14" s="91"/>
      <c r="K14" s="141">
        <f t="shared" si="0"/>
        <v>0</v>
      </c>
    </row>
    <row r="15" spans="2:11" customFormat="1" ht="14.5" x14ac:dyDescent="0.35">
      <c r="C15" s="71" t="s">
        <v>133</v>
      </c>
      <c r="D15" s="71" t="s">
        <v>121</v>
      </c>
      <c r="E15" s="91"/>
      <c r="F15" s="91"/>
      <c r="G15" s="91"/>
      <c r="H15" s="91"/>
      <c r="I15" s="91"/>
      <c r="J15" s="91"/>
      <c r="K15" s="141">
        <f t="shared" si="0"/>
        <v>0</v>
      </c>
    </row>
    <row r="16" spans="2:11" customFormat="1" ht="14.5" x14ac:dyDescent="0.35">
      <c r="C16" s="71" t="s">
        <v>134</v>
      </c>
      <c r="D16" s="71" t="s">
        <v>121</v>
      </c>
      <c r="E16" s="91"/>
      <c r="F16" s="91"/>
      <c r="G16" s="91"/>
      <c r="H16" s="91"/>
      <c r="I16" s="91"/>
      <c r="J16" s="91"/>
      <c r="K16" s="141">
        <f t="shared" si="0"/>
        <v>0</v>
      </c>
    </row>
    <row r="17" spans="2:11" customFormat="1" ht="16.5" customHeight="1" thickBot="1" x14ac:dyDescent="0.4">
      <c r="C17" s="4" t="s">
        <v>11</v>
      </c>
      <c r="D17" s="4"/>
      <c r="E17" s="92">
        <f>SUM(E11:E16)</f>
        <v>0</v>
      </c>
      <c r="F17" s="92">
        <f t="shared" ref="F17:K17" si="1">SUM(F11:F16)</f>
        <v>0</v>
      </c>
      <c r="G17" s="92">
        <f t="shared" si="1"/>
        <v>0</v>
      </c>
      <c r="H17" s="92">
        <f t="shared" si="1"/>
        <v>0</v>
      </c>
      <c r="I17" s="92">
        <f t="shared" si="1"/>
        <v>0</v>
      </c>
      <c r="J17" s="92">
        <f t="shared" si="1"/>
        <v>0</v>
      </c>
      <c r="K17" s="92">
        <f t="shared" si="1"/>
        <v>0</v>
      </c>
    </row>
    <row r="18" spans="2:11" customFormat="1" ht="14.5" x14ac:dyDescent="0.35"/>
    <row r="19" spans="2:11" customFormat="1" ht="19.5" x14ac:dyDescent="0.45">
      <c r="B19" s="166" t="s">
        <v>12</v>
      </c>
    </row>
    <row r="20" spans="2:11" customFormat="1" ht="14.5" x14ac:dyDescent="0.35">
      <c r="C20" s="70" t="s">
        <v>148</v>
      </c>
      <c r="D20" s="127" t="s">
        <v>13</v>
      </c>
      <c r="E20" s="128"/>
      <c r="F20" s="70" t="s">
        <v>5</v>
      </c>
      <c r="G20" s="70" t="s">
        <v>6</v>
      </c>
      <c r="H20" s="70" t="s">
        <v>7</v>
      </c>
      <c r="I20" s="70" t="s">
        <v>144</v>
      </c>
      <c r="J20" s="70" t="s">
        <v>145</v>
      </c>
      <c r="K20" s="70" t="s">
        <v>57</v>
      </c>
    </row>
    <row r="21" spans="2:11" customFormat="1" ht="14.5" x14ac:dyDescent="0.35">
      <c r="C21" s="5" t="s">
        <v>14</v>
      </c>
      <c r="D21" s="5"/>
    </row>
    <row r="22" spans="2:11" customFormat="1" ht="14.5" x14ac:dyDescent="0.35">
      <c r="C22" t="s">
        <v>15</v>
      </c>
      <c r="D22" s="72"/>
      <c r="E22" s="72"/>
      <c r="F22" s="142">
        <f>'Calculation Sheet - Income'!E$27</f>
        <v>0</v>
      </c>
      <c r="G22" s="142">
        <f>'Calculation Sheet - Income'!F$27</f>
        <v>0</v>
      </c>
      <c r="H22" s="142">
        <f>'Calculation Sheet - Income'!G$27</f>
        <v>0</v>
      </c>
      <c r="I22" s="142">
        <f>'Calculation Sheet - Income'!H$27</f>
        <v>0</v>
      </c>
      <c r="J22" s="142">
        <f>'Calculation Sheet - Income'!I$27</f>
        <v>0</v>
      </c>
      <c r="K22" s="187">
        <f>SUM(F22:J22)</f>
        <v>0</v>
      </c>
    </row>
    <row r="23" spans="2:11" customFormat="1" ht="14.5" x14ac:dyDescent="0.35">
      <c r="C23" t="s">
        <v>16</v>
      </c>
      <c r="D23" s="72"/>
      <c r="E23" s="72"/>
      <c r="F23" s="142">
        <f>'Calculation Sheet - Income'!E$57</f>
        <v>0</v>
      </c>
      <c r="G23" s="142">
        <f>'Calculation Sheet - Income'!F$57</f>
        <v>0</v>
      </c>
      <c r="H23" s="142">
        <f>'Calculation Sheet - Income'!G$57</f>
        <v>0</v>
      </c>
      <c r="I23" s="142">
        <f>'Calculation Sheet - Income'!H$57</f>
        <v>0</v>
      </c>
      <c r="J23" s="142">
        <f>'Calculation Sheet - Income'!I$57</f>
        <v>0</v>
      </c>
      <c r="K23" s="187">
        <f>SUM(F23:J23)</f>
        <v>0</v>
      </c>
    </row>
    <row r="24" spans="2:11" customFormat="1" ht="16.5" customHeight="1" x14ac:dyDescent="0.35">
      <c r="C24" s="49" t="s">
        <v>17</v>
      </c>
      <c r="D24" s="49"/>
      <c r="E24" s="50"/>
      <c r="F24" s="93">
        <f>SUM(F22:F23)</f>
        <v>0</v>
      </c>
      <c r="G24" s="93">
        <f t="shared" ref="G24:H24" si="2">SUM(G22:G23)</f>
        <v>0</v>
      </c>
      <c r="H24" s="93">
        <f t="shared" si="2"/>
        <v>0</v>
      </c>
      <c r="I24" s="93">
        <f t="shared" ref="I24:K24" si="3">SUM(I22:I23)</f>
        <v>0</v>
      </c>
      <c r="J24" s="93">
        <f t="shared" si="3"/>
        <v>0</v>
      </c>
      <c r="K24" s="93">
        <f t="shared" si="3"/>
        <v>0</v>
      </c>
    </row>
    <row r="25" spans="2:11" customFormat="1" ht="16.5" customHeight="1" x14ac:dyDescent="0.35">
      <c r="C25" s="51"/>
      <c r="D25" s="51"/>
      <c r="E25" s="52"/>
      <c r="F25" s="53"/>
      <c r="G25" s="53"/>
      <c r="H25" s="53"/>
      <c r="I25" s="53"/>
      <c r="J25" s="53"/>
      <c r="K25" s="53"/>
    </row>
    <row r="26" spans="2:11" customFormat="1" ht="14.5" x14ac:dyDescent="0.35">
      <c r="C26" s="5" t="s">
        <v>18</v>
      </c>
      <c r="D26" s="5"/>
    </row>
    <row r="27" spans="2:11" customFormat="1" ht="14.5" x14ac:dyDescent="0.35">
      <c r="C27" t="s">
        <v>212</v>
      </c>
      <c r="D27" s="72"/>
      <c r="E27" s="72"/>
      <c r="F27" s="142">
        <f>'Calculation Sheet - Income'!E$71</f>
        <v>0</v>
      </c>
      <c r="G27" s="142">
        <f>'Calculation Sheet - Income'!F$71</f>
        <v>0</v>
      </c>
      <c r="H27" s="142">
        <f>'Calculation Sheet - Income'!G$71</f>
        <v>0</v>
      </c>
      <c r="I27" s="142">
        <f>'Calculation Sheet - Income'!H$71</f>
        <v>0</v>
      </c>
      <c r="J27" s="142">
        <f>'Calculation Sheet - Income'!I$71</f>
        <v>0</v>
      </c>
      <c r="K27" s="187">
        <f>SUM(F27:J27)</f>
        <v>0</v>
      </c>
    </row>
    <row r="28" spans="2:11" customFormat="1" ht="14.5" x14ac:dyDescent="0.35">
      <c r="C28" t="s">
        <v>213</v>
      </c>
      <c r="D28" s="72"/>
      <c r="E28" s="72"/>
      <c r="F28" s="142">
        <f>'Calculation Sheet - Income'!E$88</f>
        <v>0</v>
      </c>
      <c r="G28" s="142">
        <f>'Calculation Sheet - Income'!F$88</f>
        <v>0</v>
      </c>
      <c r="H28" s="142">
        <f>'Calculation Sheet - Income'!G$88</f>
        <v>0</v>
      </c>
      <c r="I28" s="142">
        <f>'Calculation Sheet - Income'!H$88</f>
        <v>0</v>
      </c>
      <c r="J28" s="142">
        <f>'Calculation Sheet - Income'!I$88</f>
        <v>0</v>
      </c>
      <c r="K28" s="187">
        <f t="shared" ref="K28" si="4">SUM(F28:J28)</f>
        <v>0</v>
      </c>
    </row>
    <row r="29" spans="2:11" customFormat="1" ht="14.5" x14ac:dyDescent="0.35">
      <c r="C29" t="s">
        <v>214</v>
      </c>
      <c r="D29" s="72"/>
      <c r="E29" s="72"/>
      <c r="F29" s="142">
        <f>'Calculation Sheet - Income'!E$105</f>
        <v>0</v>
      </c>
      <c r="G29" s="142">
        <f>'Calculation Sheet - Income'!F$105</f>
        <v>0</v>
      </c>
      <c r="H29" s="142">
        <f>'Calculation Sheet - Income'!G$105</f>
        <v>0</v>
      </c>
      <c r="I29" s="142">
        <f>'Calculation Sheet - Income'!H$105</f>
        <v>0</v>
      </c>
      <c r="J29" s="142">
        <f>'Calculation Sheet - Income'!I$105</f>
        <v>0</v>
      </c>
      <c r="K29" s="187">
        <f t="shared" ref="K29:K34" si="5">SUM(F29:J29)</f>
        <v>0</v>
      </c>
    </row>
    <row r="30" spans="2:11" customFormat="1" ht="14.5" x14ac:dyDescent="0.35">
      <c r="C30" t="s">
        <v>19</v>
      </c>
      <c r="D30" s="72"/>
      <c r="E30" s="72"/>
      <c r="F30" s="142">
        <f>'Calculation Sheet - Income'!E$116</f>
        <v>0</v>
      </c>
      <c r="G30" s="142">
        <f>'Calculation Sheet - Income'!F$116</f>
        <v>0</v>
      </c>
      <c r="H30" s="142">
        <f>'Calculation Sheet - Income'!G$116</f>
        <v>0</v>
      </c>
      <c r="I30" s="142">
        <f>'Calculation Sheet - Income'!H$116</f>
        <v>0</v>
      </c>
      <c r="J30" s="142">
        <f>'Calculation Sheet - Income'!I$116</f>
        <v>0</v>
      </c>
      <c r="K30" s="187">
        <f t="shared" si="5"/>
        <v>0</v>
      </c>
    </row>
    <row r="31" spans="2:11" customFormat="1" ht="14.5" x14ac:dyDescent="0.35">
      <c r="C31" t="s">
        <v>20</v>
      </c>
      <c r="D31" s="72"/>
      <c r="E31" s="72"/>
      <c r="F31" s="142">
        <f>'Calculation Sheet - Income'!E$127</f>
        <v>0</v>
      </c>
      <c r="G31" s="142">
        <f>'Calculation Sheet - Income'!F$127</f>
        <v>0</v>
      </c>
      <c r="H31" s="142">
        <f>'Calculation Sheet - Income'!G$127</f>
        <v>0</v>
      </c>
      <c r="I31" s="142">
        <f>'Calculation Sheet - Income'!H$127</f>
        <v>0</v>
      </c>
      <c r="J31" s="142">
        <f>'Calculation Sheet - Income'!I$127</f>
        <v>0</v>
      </c>
      <c r="K31" s="187">
        <f t="shared" si="5"/>
        <v>0</v>
      </c>
    </row>
    <row r="32" spans="2:11" customFormat="1" ht="14.5" x14ac:dyDescent="0.35">
      <c r="C32" s="5" t="s">
        <v>21</v>
      </c>
      <c r="D32" s="5"/>
      <c r="F32" s="73"/>
      <c r="G32" s="73"/>
      <c r="H32" s="73"/>
      <c r="I32" s="73"/>
      <c r="J32" s="73"/>
      <c r="K32" s="188"/>
    </row>
    <row r="33" spans="3:11" customFormat="1" ht="14.5" x14ac:dyDescent="0.35">
      <c r="C33" t="s">
        <v>22</v>
      </c>
      <c r="D33" s="72"/>
      <c r="E33" s="72"/>
      <c r="F33" s="142">
        <f>'Calculation Sheet - Income'!E$138</f>
        <v>0</v>
      </c>
      <c r="G33" s="142">
        <f>'Calculation Sheet - Income'!F$138</f>
        <v>0</v>
      </c>
      <c r="H33" s="142">
        <f>'Calculation Sheet - Income'!G$138</f>
        <v>0</v>
      </c>
      <c r="I33" s="142">
        <f>'Calculation Sheet - Income'!H$138</f>
        <v>0</v>
      </c>
      <c r="J33" s="142">
        <f>'Calculation Sheet - Income'!I$138</f>
        <v>0</v>
      </c>
      <c r="K33" s="187">
        <f t="shared" si="5"/>
        <v>0</v>
      </c>
    </row>
    <row r="34" spans="3:11" customFormat="1" ht="14.5" x14ac:dyDescent="0.35">
      <c r="C34" t="s">
        <v>23</v>
      </c>
      <c r="D34" s="72"/>
      <c r="E34" s="72"/>
      <c r="F34" s="142">
        <f>'Calculation Sheet - Income'!E$149</f>
        <v>0</v>
      </c>
      <c r="G34" s="142">
        <f>'Calculation Sheet - Income'!F$149</f>
        <v>0</v>
      </c>
      <c r="H34" s="142">
        <f>'Calculation Sheet - Income'!G$149</f>
        <v>0</v>
      </c>
      <c r="I34" s="142">
        <f>'Calculation Sheet - Income'!H$149</f>
        <v>0</v>
      </c>
      <c r="J34" s="142">
        <f>'Calculation Sheet - Income'!I$149</f>
        <v>0</v>
      </c>
      <c r="K34" s="187">
        <f t="shared" si="5"/>
        <v>0</v>
      </c>
    </row>
    <row r="35" spans="3:11" customFormat="1" thickBot="1" x14ac:dyDescent="0.4">
      <c r="C35" s="4" t="s">
        <v>24</v>
      </c>
      <c r="D35" s="4"/>
      <c r="E35" s="4"/>
      <c r="F35" s="92">
        <f>SUM(F24:F34)</f>
        <v>0</v>
      </c>
      <c r="G35" s="92">
        <f t="shared" ref="G35:K35" si="6">SUM(G24:G34)</f>
        <v>0</v>
      </c>
      <c r="H35" s="92">
        <f t="shared" si="6"/>
        <v>0</v>
      </c>
      <c r="I35" s="92">
        <f t="shared" si="6"/>
        <v>0</v>
      </c>
      <c r="J35" s="92">
        <f t="shared" si="6"/>
        <v>0</v>
      </c>
      <c r="K35" s="92">
        <f t="shared" si="6"/>
        <v>0</v>
      </c>
    </row>
    <row r="36" spans="3:11" customFormat="1" ht="14.5" x14ac:dyDescent="0.35"/>
    <row r="37" spans="3:11" customFormat="1" ht="14.5" x14ac:dyDescent="0.35">
      <c r="C37" s="5" t="s">
        <v>177</v>
      </c>
    </row>
    <row r="38" spans="3:11" customFormat="1" ht="14.5" x14ac:dyDescent="0.35">
      <c r="C38" t="s">
        <v>25</v>
      </c>
      <c r="D38" s="72"/>
      <c r="E38" s="72"/>
      <c r="F38" s="225">
        <f>-+'Employee Expense Calculator'!G34</f>
        <v>0</v>
      </c>
      <c r="G38" s="225">
        <f>-+'Employee Expense Calculator'!H34</f>
        <v>0</v>
      </c>
      <c r="H38" s="225">
        <f>-+'Employee Expense Calculator'!I34</f>
        <v>0</v>
      </c>
      <c r="I38" s="225">
        <f>-+'Employee Expense Calculator'!J34</f>
        <v>0</v>
      </c>
      <c r="J38" s="225">
        <f>-+'Employee Expense Calculator'!K34</f>
        <v>0</v>
      </c>
      <c r="K38" s="189">
        <f>SUM(F38:J38)</f>
        <v>0</v>
      </c>
    </row>
    <row r="39" spans="3:11" customFormat="1" ht="14.5" x14ac:dyDescent="0.35">
      <c r="C39" t="s">
        <v>26</v>
      </c>
      <c r="D39" s="72"/>
      <c r="E39" s="72"/>
      <c r="F39" s="142">
        <f>-SUMIF('Calculation Sheet - OPEX'!$D:$D,Summary!$C39,'Calculation Sheet - OPEX'!$E:$E)</f>
        <v>0</v>
      </c>
      <c r="G39" s="142">
        <f>-SUMIF('Calculation Sheet - OPEX'!$D:$D,Summary!$C39,'Calculation Sheet - OPEX'!$F:$F)</f>
        <v>0</v>
      </c>
      <c r="H39" s="142">
        <f>-SUMIF('Calculation Sheet - OPEX'!$D:$D,Summary!$C39,'Calculation Sheet - OPEX'!$G:$G)</f>
        <v>0</v>
      </c>
      <c r="I39" s="142">
        <f>-SUMIF('Calculation Sheet - OPEX'!$D:$D,Summary!$C39,'Calculation Sheet - OPEX'!$H:$H)</f>
        <v>0</v>
      </c>
      <c r="J39" s="142">
        <f>-SUMIF('Calculation Sheet - OPEX'!$D:$D,Summary!$C39,'Calculation Sheet - OPEX'!$I:$I)</f>
        <v>0</v>
      </c>
      <c r="K39" s="187">
        <f t="shared" ref="K39:K44" si="7">SUM(F39:J39)</f>
        <v>0</v>
      </c>
    </row>
    <row r="40" spans="3:11" customFormat="1" ht="14.5" x14ac:dyDescent="0.35">
      <c r="C40" t="s">
        <v>27</v>
      </c>
      <c r="D40" s="72"/>
      <c r="E40" s="72"/>
      <c r="F40" s="142">
        <f>-SUMIF('Calculation Sheet - OPEX'!$D:$D,Summary!$C40,'Calculation Sheet - OPEX'!$E:$E)</f>
        <v>0</v>
      </c>
      <c r="G40" s="142">
        <f>-SUMIF('Calculation Sheet - OPEX'!$D:$D,Summary!$C40,'Calculation Sheet - OPEX'!$F:$F)</f>
        <v>0</v>
      </c>
      <c r="H40" s="142">
        <f>-SUMIF('Calculation Sheet - OPEX'!$D:$D,Summary!$C40,'Calculation Sheet - OPEX'!$G:$G)</f>
        <v>0</v>
      </c>
      <c r="I40" s="142">
        <f>-SUMIF('Calculation Sheet - OPEX'!$D:$D,Summary!$C40,'Calculation Sheet - OPEX'!$H:$H)</f>
        <v>0</v>
      </c>
      <c r="J40" s="142">
        <f>-SUMIF('Calculation Sheet - OPEX'!$D:$D,Summary!$C40,'Calculation Sheet - OPEX'!$I:$I)</f>
        <v>0</v>
      </c>
      <c r="K40" s="187">
        <f t="shared" si="7"/>
        <v>0</v>
      </c>
    </row>
    <row r="41" spans="3:11" customFormat="1" ht="14.5" x14ac:dyDescent="0.35">
      <c r="C41" t="s">
        <v>28</v>
      </c>
      <c r="D41" s="72"/>
      <c r="E41" s="72"/>
      <c r="F41" s="142">
        <f>-SUMIF('Calculation Sheet - OPEX'!$D:$D,Summary!$C41,'Calculation Sheet - OPEX'!$E:$E)</f>
        <v>0</v>
      </c>
      <c r="G41" s="142">
        <f>-SUMIF('Calculation Sheet - OPEX'!$D:$D,Summary!$C41,'Calculation Sheet - OPEX'!$F:$F)</f>
        <v>0</v>
      </c>
      <c r="H41" s="142">
        <f>-SUMIF('Calculation Sheet - OPEX'!$D:$D,Summary!$C41,'Calculation Sheet - OPEX'!$G:$G)</f>
        <v>0</v>
      </c>
      <c r="I41" s="142">
        <f>-SUMIF('Calculation Sheet - OPEX'!$D:$D,Summary!$C41,'Calculation Sheet - OPEX'!$H:$H)</f>
        <v>0</v>
      </c>
      <c r="J41" s="142">
        <f>-SUMIF('Calculation Sheet - OPEX'!$D:$D,Summary!$C41,'Calculation Sheet - OPEX'!$I:$I)</f>
        <v>0</v>
      </c>
      <c r="K41" s="187">
        <f t="shared" si="7"/>
        <v>0</v>
      </c>
    </row>
    <row r="42" spans="3:11" customFormat="1" ht="14.5" x14ac:dyDescent="0.35">
      <c r="C42" t="s">
        <v>29</v>
      </c>
      <c r="D42" s="72"/>
      <c r="E42" s="72"/>
      <c r="F42" s="142">
        <f>-SUMIF('Calculation Sheet - OPEX'!$D:$D,Summary!$C42,'Calculation Sheet - OPEX'!$E:$E)</f>
        <v>0</v>
      </c>
      <c r="G42" s="142">
        <f>-SUMIF('Calculation Sheet - OPEX'!$D:$D,Summary!$C42,'Calculation Sheet - OPEX'!$F:$F)</f>
        <v>0</v>
      </c>
      <c r="H42" s="142">
        <f>-SUMIF('Calculation Sheet - OPEX'!$D:$D,Summary!$C42,'Calculation Sheet - OPEX'!$G:$G)</f>
        <v>0</v>
      </c>
      <c r="I42" s="142">
        <f>-SUMIF('Calculation Sheet - OPEX'!$D:$D,Summary!$C42,'Calculation Sheet - OPEX'!$H:$H)</f>
        <v>0</v>
      </c>
      <c r="J42" s="142">
        <f>-SUMIF('Calculation Sheet - OPEX'!$D:$D,Summary!$C42,'Calculation Sheet - OPEX'!$I:$I)</f>
        <v>0</v>
      </c>
      <c r="K42" s="187">
        <f t="shared" si="7"/>
        <v>0</v>
      </c>
    </row>
    <row r="43" spans="3:11" customFormat="1" ht="14.5" x14ac:dyDescent="0.35">
      <c r="C43" t="s">
        <v>30</v>
      </c>
      <c r="D43" s="72"/>
      <c r="E43" s="72"/>
      <c r="F43" s="142">
        <f>-SUMIF('Calculation Sheet - OPEX'!$D:$D,Summary!$C43,'Calculation Sheet - OPEX'!$E:$E)</f>
        <v>0</v>
      </c>
      <c r="G43" s="142">
        <f>-SUMIF('Calculation Sheet - OPEX'!$D:$D,Summary!$C43,'Calculation Sheet - OPEX'!$F:$F)</f>
        <v>0</v>
      </c>
      <c r="H43" s="142">
        <f>-SUMIF('Calculation Sheet - OPEX'!$D:$D,Summary!$C43,'Calculation Sheet - OPEX'!$G:$G)</f>
        <v>0</v>
      </c>
      <c r="I43" s="142">
        <f>-SUMIF('Calculation Sheet - OPEX'!$D:$D,Summary!$C43,'Calculation Sheet - OPEX'!$H:$H)</f>
        <v>0</v>
      </c>
      <c r="J43" s="142">
        <f>-SUMIF('Calculation Sheet - OPEX'!$D:$D,Summary!$C43,'Calculation Sheet - OPEX'!$I:$I)</f>
        <v>0</v>
      </c>
      <c r="K43" s="187">
        <f t="shared" si="7"/>
        <v>0</v>
      </c>
    </row>
    <row r="44" spans="3:11" customFormat="1" ht="14.5" x14ac:dyDescent="0.35">
      <c r="C44" t="s">
        <v>31</v>
      </c>
      <c r="D44" s="72"/>
      <c r="E44" s="72"/>
      <c r="F44" s="142">
        <f>-SUM('Depreciation Calculator'!$C$10:$D$15)*12</f>
        <v>0</v>
      </c>
      <c r="G44" s="142">
        <f>-SUM('Depreciation Calculator'!$C$10:$E$15)*12</f>
        <v>0</v>
      </c>
      <c r="H44" s="142">
        <f>-SUM('Depreciation Calculator'!$C$10:$F$15)*12+('Depreciation Calculator'!$C$12*12)</f>
        <v>0</v>
      </c>
      <c r="I44" s="142">
        <f>-SUM('Depreciation Calculator'!$C$10:$G$15)*12+(SUM('Depreciation Calculator'!$C$12:$D$12)*12)</f>
        <v>0</v>
      </c>
      <c r="J44" s="142">
        <f>-SUM('Depreciation Calculator'!$C$10:$H$15)*12+(SUM('Depreciation Calculator'!$C$12:$E$12)*12)+(SUM('Depreciation Calculator'!$C$14)*12)</f>
        <v>0</v>
      </c>
      <c r="K44" s="190">
        <f t="shared" si="7"/>
        <v>0</v>
      </c>
    </row>
    <row r="45" spans="3:11" customFormat="1" thickBot="1" x14ac:dyDescent="0.4">
      <c r="C45" s="4" t="s">
        <v>32</v>
      </c>
      <c r="D45" s="4"/>
      <c r="E45" s="8"/>
      <c r="F45" s="92">
        <f t="shared" ref="F45:K45" si="8">SUM(F38:F44)</f>
        <v>0</v>
      </c>
      <c r="G45" s="92">
        <f t="shared" si="8"/>
        <v>0</v>
      </c>
      <c r="H45" s="92">
        <f t="shared" si="8"/>
        <v>0</v>
      </c>
      <c r="I45" s="92">
        <f t="shared" si="8"/>
        <v>0</v>
      </c>
      <c r="J45" s="92">
        <f t="shared" si="8"/>
        <v>0</v>
      </c>
      <c r="K45" s="92">
        <f t="shared" si="8"/>
        <v>0</v>
      </c>
    </row>
    <row r="46" spans="3:11" customFormat="1" ht="3.75" customHeight="1" x14ac:dyDescent="0.35">
      <c r="E46" s="7"/>
      <c r="F46" s="7"/>
      <c r="G46" s="7"/>
      <c r="H46" s="7"/>
      <c r="I46" s="7"/>
      <c r="J46" s="7"/>
      <c r="K46" s="7"/>
    </row>
    <row r="47" spans="3:11" customFormat="1" thickBot="1" x14ac:dyDescent="0.4">
      <c r="C47" s="4" t="s">
        <v>33</v>
      </c>
      <c r="D47" s="4"/>
      <c r="E47" s="8"/>
      <c r="F47" s="92">
        <f>+F35+F45</f>
        <v>0</v>
      </c>
      <c r="G47" s="92">
        <f t="shared" ref="G47:H47" si="9">+G35+G45</f>
        <v>0</v>
      </c>
      <c r="H47" s="92">
        <f t="shared" si="9"/>
        <v>0</v>
      </c>
      <c r="I47" s="92">
        <f t="shared" ref="I47:J47" si="10">+I35+I45</f>
        <v>0</v>
      </c>
      <c r="J47" s="92">
        <f t="shared" si="10"/>
        <v>0</v>
      </c>
      <c r="K47" s="92">
        <f t="shared" ref="K47" si="11">+K35+K45</f>
        <v>0</v>
      </c>
    </row>
    <row r="48" spans="3:11" customFormat="1" ht="14.5" x14ac:dyDescent="0.35"/>
    <row r="49" spans="2:11" customFormat="1" ht="29" x14ac:dyDescent="0.45">
      <c r="B49" s="2" t="s">
        <v>34</v>
      </c>
      <c r="E49" s="69" t="s">
        <v>135</v>
      </c>
      <c r="F49" s="68" t="s">
        <v>5</v>
      </c>
      <c r="G49" s="68" t="s">
        <v>6</v>
      </c>
      <c r="H49" s="68" t="s">
        <v>7</v>
      </c>
      <c r="I49" s="68" t="s">
        <v>144</v>
      </c>
      <c r="J49" s="68" t="s">
        <v>145</v>
      </c>
      <c r="K49" s="68" t="s">
        <v>57</v>
      </c>
    </row>
    <row r="50" spans="2:11" customFormat="1" ht="14.5" x14ac:dyDescent="0.35">
      <c r="C50" t="s">
        <v>35</v>
      </c>
      <c r="E50" s="95">
        <f>-E17</f>
        <v>0</v>
      </c>
      <c r="F50" s="95">
        <f t="shared" ref="F50:J50" si="12">-F17</f>
        <v>0</v>
      </c>
      <c r="G50" s="95">
        <f t="shared" si="12"/>
        <v>0</v>
      </c>
      <c r="H50" s="95">
        <f t="shared" si="12"/>
        <v>0</v>
      </c>
      <c r="I50" s="95">
        <f t="shared" si="12"/>
        <v>0</v>
      </c>
      <c r="J50" s="95">
        <f t="shared" si="12"/>
        <v>0</v>
      </c>
      <c r="K50" s="95">
        <f>SUM(E50:J50)</f>
        <v>0</v>
      </c>
    </row>
    <row r="51" spans="2:11" customFormat="1" ht="14.5" x14ac:dyDescent="0.35">
      <c r="C51" t="s">
        <v>36</v>
      </c>
      <c r="E51" s="95"/>
      <c r="F51" s="95">
        <f>+F47-F44</f>
        <v>0</v>
      </c>
      <c r="G51" s="95">
        <f t="shared" ref="G51:J51" si="13">+G47-G44</f>
        <v>0</v>
      </c>
      <c r="H51" s="95">
        <f t="shared" si="13"/>
        <v>0</v>
      </c>
      <c r="I51" s="95">
        <f t="shared" si="13"/>
        <v>0</v>
      </c>
      <c r="J51" s="95">
        <f t="shared" si="13"/>
        <v>0</v>
      </c>
      <c r="K51" s="95">
        <f t="shared" ref="K51:K52" si="14">SUM(E51:J51)</f>
        <v>0</v>
      </c>
    </row>
    <row r="52" spans="2:11" customFormat="1" thickBot="1" x14ac:dyDescent="0.4">
      <c r="C52" s="9" t="s">
        <v>37</v>
      </c>
      <c r="D52" s="9"/>
      <c r="E52" s="92">
        <f>SUM(E50:E51)</f>
        <v>0</v>
      </c>
      <c r="F52" s="92">
        <f t="shared" ref="F52:H52" si="15">SUM(F50:F51)</f>
        <v>0</v>
      </c>
      <c r="G52" s="92">
        <f t="shared" si="15"/>
        <v>0</v>
      </c>
      <c r="H52" s="92">
        <f t="shared" si="15"/>
        <v>0</v>
      </c>
      <c r="I52" s="92">
        <f t="shared" ref="I52:J52" si="16">SUM(I50:I51)</f>
        <v>0</v>
      </c>
      <c r="J52" s="92">
        <f t="shared" si="16"/>
        <v>0</v>
      </c>
      <c r="K52" s="92">
        <f t="shared" si="14"/>
        <v>0</v>
      </c>
    </row>
    <row r="53" spans="2:11" customFormat="1" ht="14.5" x14ac:dyDescent="0.35">
      <c r="C53" s="52" t="s">
        <v>139</v>
      </c>
      <c r="D53" s="45"/>
      <c r="E53" s="96">
        <f>E52</f>
        <v>0</v>
      </c>
      <c r="F53" s="96">
        <f>F52+E53</f>
        <v>0</v>
      </c>
      <c r="G53" s="96">
        <f t="shared" ref="G53:J53" si="17">G52+F53</f>
        <v>0</v>
      </c>
      <c r="H53" s="96">
        <f t="shared" si="17"/>
        <v>0</v>
      </c>
      <c r="I53" s="96">
        <f t="shared" si="17"/>
        <v>0</v>
      </c>
      <c r="J53" s="96">
        <f t="shared" si="17"/>
        <v>0</v>
      </c>
      <c r="K53" s="96"/>
    </row>
    <row r="54" spans="2:11" customFormat="1" ht="14.5" x14ac:dyDescent="0.35">
      <c r="C54" s="65" t="s">
        <v>141</v>
      </c>
      <c r="D54" s="66"/>
      <c r="E54" s="67" t="e">
        <f>IF(E53&lt;0,"-",ABS(D53/E51))</f>
        <v>#DIV/0!</v>
      </c>
      <c r="F54" s="67" t="e">
        <f t="shared" ref="F54:J54" si="18">IF(F53&lt;0,"-",ABS(E53/F51))</f>
        <v>#DIV/0!</v>
      </c>
      <c r="G54" s="67" t="e">
        <f t="shared" si="18"/>
        <v>#DIV/0!</v>
      </c>
      <c r="H54" s="67" t="e">
        <f>IF(H53&lt;0,"-",ABS(G53/H51))</f>
        <v>#DIV/0!</v>
      </c>
      <c r="I54" s="67" t="e">
        <f t="shared" si="18"/>
        <v>#DIV/0!</v>
      </c>
      <c r="J54" s="67" t="e">
        <f t="shared" si="18"/>
        <v>#DIV/0!</v>
      </c>
      <c r="K54" s="67"/>
    </row>
    <row r="55" spans="2:11" customFormat="1" ht="14.5" x14ac:dyDescent="0.35"/>
    <row r="56" spans="2:11" customFormat="1" ht="19.5" x14ac:dyDescent="0.45">
      <c r="B56" s="2" t="s">
        <v>142</v>
      </c>
    </row>
    <row r="57" spans="2:11" customFormat="1" ht="14.5" x14ac:dyDescent="0.35">
      <c r="C57" t="s">
        <v>39</v>
      </c>
      <c r="F57" s="10">
        <f>IFERROR(F47/F35,0)</f>
        <v>0</v>
      </c>
      <c r="G57" s="10">
        <f>IFERROR(G47/G35,0)</f>
        <v>0</v>
      </c>
      <c r="H57" s="10">
        <f>IFERROR(H47/H35,0)</f>
        <v>0</v>
      </c>
      <c r="I57" s="10">
        <f>IFERROR(I47/I35,0)</f>
        <v>0</v>
      </c>
      <c r="J57" s="10">
        <f>IFERROR(J47/J35,0)</f>
        <v>0</v>
      </c>
      <c r="K57" s="10"/>
    </row>
    <row r="58" spans="2:11" customFormat="1" ht="14.5" x14ac:dyDescent="0.35">
      <c r="C58" t="s">
        <v>40</v>
      </c>
      <c r="F58" s="10">
        <f>IFERROR((F29+F27+F38)/(F29+F27),0)</f>
        <v>0</v>
      </c>
      <c r="G58" s="10">
        <f t="shared" ref="G58:J58" si="19">IFERROR((G29+G27+G38)/(G29+G27),0)</f>
        <v>0</v>
      </c>
      <c r="H58" s="10">
        <f t="shared" si="19"/>
        <v>0</v>
      </c>
      <c r="I58" s="10">
        <f t="shared" si="19"/>
        <v>0</v>
      </c>
      <c r="J58" s="10">
        <f t="shared" si="19"/>
        <v>0</v>
      </c>
      <c r="K58" s="10"/>
    </row>
    <row r="59" spans="2:11" customFormat="1" ht="14.5" x14ac:dyDescent="0.35">
      <c r="C59" t="s">
        <v>41</v>
      </c>
      <c r="F59" s="10">
        <f>IFERROR((F22+F27+F29+F23+F38)/(F22+F27+F29),0)</f>
        <v>0</v>
      </c>
      <c r="G59" s="10">
        <f t="shared" ref="G59:J59" si="20">IFERROR((G22+G27+G29+G23+G38)/(G22+G27+G29),0)</f>
        <v>0</v>
      </c>
      <c r="H59" s="10">
        <f t="shared" si="20"/>
        <v>0</v>
      </c>
      <c r="I59" s="10">
        <f t="shared" si="20"/>
        <v>0</v>
      </c>
      <c r="J59" s="10">
        <f t="shared" si="20"/>
        <v>0</v>
      </c>
      <c r="K59" s="10"/>
    </row>
    <row r="60" spans="2:11" customFormat="1" ht="14.5" x14ac:dyDescent="0.35">
      <c r="F60" s="10"/>
      <c r="G60" s="10"/>
      <c r="H60" s="10"/>
    </row>
    <row r="61" spans="2:11" customFormat="1" ht="19.5" x14ac:dyDescent="0.45">
      <c r="B61" s="2" t="s">
        <v>38</v>
      </c>
      <c r="C61" t="s">
        <v>42</v>
      </c>
      <c r="E61" s="11" cm="1">
        <f t="array" ref="E61">IFERROR(COUNTIF(F53:J53,"&lt;"&amp;0)+INDEX(F54:J54,,COUNTIF(F53:J53,"&lt;"&amp;0)+1),0)</f>
        <v>0</v>
      </c>
      <c r="I61" s="6"/>
    </row>
    <row r="62" spans="2:11" customFormat="1" ht="14.5" x14ac:dyDescent="0.35">
      <c r="C62" t="s">
        <v>140</v>
      </c>
      <c r="E62" s="165">
        <v>0.05</v>
      </c>
      <c r="I62" s="6"/>
    </row>
    <row r="63" spans="2:11" customFormat="1" ht="14.5" x14ac:dyDescent="0.35">
      <c r="C63" t="s">
        <v>49</v>
      </c>
      <c r="E63" s="97">
        <f>NPV(E62,F52:J52)+E52</f>
        <v>0</v>
      </c>
      <c r="I63" s="6"/>
    </row>
    <row r="64" spans="2:11" customFormat="1" ht="14.5" x14ac:dyDescent="0.35">
      <c r="C64" s="43" t="s">
        <v>175</v>
      </c>
      <c r="D64" s="11"/>
      <c r="E64" s="11">
        <f>IFERROR(IRR(E53:I53),0)</f>
        <v>0</v>
      </c>
    </row>
    <row r="65" spans="2:11" customFormat="1" ht="14.5" x14ac:dyDescent="0.35">
      <c r="E65" s="11"/>
    </row>
    <row r="66" spans="2:11" customFormat="1" ht="20" thickBot="1" x14ac:dyDescent="0.5">
      <c r="B66" s="2" t="s">
        <v>43</v>
      </c>
    </row>
    <row r="67" spans="2:11" customFormat="1" ht="34.15" customHeight="1" x14ac:dyDescent="0.35">
      <c r="B67" s="129"/>
      <c r="C67" s="130"/>
      <c r="D67" s="130"/>
      <c r="E67" s="130"/>
      <c r="F67" s="130"/>
      <c r="G67" s="130"/>
      <c r="H67" s="130"/>
      <c r="I67" s="130"/>
      <c r="J67" s="130"/>
      <c r="K67" s="131"/>
    </row>
    <row r="68" spans="2:11" customFormat="1" ht="37.9" customHeight="1" thickBot="1" x14ac:dyDescent="0.4">
      <c r="B68" s="132"/>
      <c r="C68" s="133"/>
      <c r="D68" s="133"/>
      <c r="E68" s="133"/>
      <c r="F68" s="133"/>
      <c r="G68" s="133"/>
      <c r="H68" s="133"/>
      <c r="I68" s="133"/>
      <c r="J68" s="133"/>
      <c r="K68" s="134"/>
    </row>
    <row r="69" spans="2:11" ht="8.5" customHeight="1" x14ac:dyDescent="0.35"/>
  </sheetData>
  <sheetProtection algorithmName="SHA-512" hashValue="W0N5cc+mvvaVLQO07fZbPs68zXrnen0+P7FcpymOwi1R60eKEhJVrs0PabrMCY6SWek4QfU2R93JBI/8KxJ8HQ==" saltValue="IXAhw7Kf3qO4zUiBN99kSw==" spinCount="100000" sheet="1" formatCells="0" formatColumns="0" formatRows="0"/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Footer>&amp;L&amp;Z&amp;F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EE782AD-F786-49D6-9684-42059A8F65DD}">
          <x14:formula1>
            <xm:f>'CAPEX Category'!$A$1:$A$7</xm:f>
          </x14:formula1>
          <xm:sqref>D11:D16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44FD6-0C38-44E1-B2F4-22D8C8376C34}">
  <sheetPr>
    <pageSetUpPr fitToPage="1"/>
  </sheetPr>
  <dimension ref="A1:M150"/>
  <sheetViews>
    <sheetView showGridLines="0" zoomScaleNormal="100" workbookViewId="0">
      <selection activeCell="F26" sqref="F26"/>
    </sheetView>
  </sheetViews>
  <sheetFormatPr defaultColWidth="0" defaultRowHeight="15" customHeight="1" zeroHeight="1" x14ac:dyDescent="0.35"/>
  <cols>
    <col min="1" max="1" width="9.1796875" style="73" customWidth="1"/>
    <col min="2" max="2" width="16.54296875" style="73" customWidth="1"/>
    <col min="3" max="3" width="7.81640625" style="73" bestFit="1" customWidth="1"/>
    <col min="4" max="4" width="15.81640625" style="73" customWidth="1"/>
    <col min="5" max="9" width="12.26953125" style="73" customWidth="1"/>
    <col min="10" max="11" width="10.7265625" style="73" customWidth="1"/>
    <col min="12" max="12" width="27.54296875" style="73" bestFit="1" customWidth="1"/>
    <col min="13" max="13" width="9.1796875" style="73" customWidth="1"/>
    <col min="14" max="15" width="9.1796875" style="73" hidden="1" customWidth="1"/>
    <col min="16" max="16384" width="9.1796875" style="73" hidden="1"/>
  </cols>
  <sheetData>
    <row r="1" spans="2:12" ht="15" customHeight="1" x14ac:dyDescent="0.35"/>
    <row r="2" spans="2:12" ht="15" customHeight="1" x14ac:dyDescent="0.35"/>
    <row r="3" spans="2:12" ht="14.5" x14ac:dyDescent="0.35"/>
    <row r="4" spans="2:12" ht="18.5" x14ac:dyDescent="0.45">
      <c r="K4" s="74"/>
      <c r="L4" s="75" t="s">
        <v>1</v>
      </c>
    </row>
    <row r="5" spans="2:12" ht="14.5" x14ac:dyDescent="0.35">
      <c r="L5" s="76" t="s">
        <v>242</v>
      </c>
    </row>
    <row r="6" spans="2:12" ht="14.5" x14ac:dyDescent="0.35"/>
    <row r="7" spans="2:12" ht="14.5" x14ac:dyDescent="0.35"/>
    <row r="8" spans="2:12" ht="18.5" x14ac:dyDescent="0.45">
      <c r="B8" s="77" t="s">
        <v>2</v>
      </c>
      <c r="D8" s="213" t="str">
        <f>Summary!C6</f>
        <v>&lt;&lt;Project A&gt;&gt;</v>
      </c>
      <c r="E8" s="214"/>
      <c r="F8" s="214"/>
    </row>
    <row r="9" spans="2:12" ht="14.5" x14ac:dyDescent="0.35"/>
    <row r="10" spans="2:12" ht="19.5" x14ac:dyDescent="0.45">
      <c r="B10" s="82" t="s">
        <v>15</v>
      </c>
      <c r="C10" s="83"/>
      <c r="D10" s="83"/>
    </row>
    <row r="11" spans="2:12" ht="14.5" x14ac:dyDescent="0.35">
      <c r="B11" s="234" t="s">
        <v>218</v>
      </c>
      <c r="C11" s="235"/>
      <c r="D11" s="168"/>
      <c r="E11" s="168" t="s">
        <v>5</v>
      </c>
      <c r="F11" s="168" t="s">
        <v>6</v>
      </c>
      <c r="G11" s="168" t="s">
        <v>7</v>
      </c>
      <c r="H11" s="168" t="s">
        <v>144</v>
      </c>
      <c r="I11" s="168" t="s">
        <v>145</v>
      </c>
    </row>
    <row r="12" spans="2:12" ht="14.5" x14ac:dyDescent="0.35">
      <c r="B12" s="236" t="s">
        <v>217</v>
      </c>
      <c r="C12" s="237"/>
      <c r="D12" s="168" t="s">
        <v>215</v>
      </c>
      <c r="E12" s="170"/>
      <c r="F12" s="170"/>
      <c r="G12" s="170"/>
      <c r="H12" s="170"/>
      <c r="I12" s="170"/>
    </row>
    <row r="13" spans="2:12" ht="14.5" x14ac:dyDescent="0.35">
      <c r="B13" s="238"/>
      <c r="C13" s="239"/>
      <c r="D13" s="168" t="s">
        <v>216</v>
      </c>
      <c r="E13" s="217"/>
      <c r="F13" s="218"/>
      <c r="G13" s="219"/>
      <c r="H13" s="219"/>
      <c r="I13" s="217"/>
    </row>
    <row r="14" spans="2:12" ht="14.5" x14ac:dyDescent="0.35">
      <c r="B14" s="240" t="s">
        <v>221</v>
      </c>
      <c r="C14" s="241"/>
      <c r="D14" s="242"/>
      <c r="E14" s="207">
        <f>E12*E13</f>
        <v>0</v>
      </c>
      <c r="F14" s="207">
        <f t="shared" ref="F14:I14" si="0">F12*F13</f>
        <v>0</v>
      </c>
      <c r="G14" s="207">
        <f t="shared" si="0"/>
        <v>0</v>
      </c>
      <c r="H14" s="207">
        <f t="shared" si="0"/>
        <v>0</v>
      </c>
      <c r="I14" s="207">
        <f t="shared" si="0"/>
        <v>0</v>
      </c>
    </row>
    <row r="15" spans="2:12" ht="14.5" x14ac:dyDescent="0.35">
      <c r="B15" s="238"/>
      <c r="C15" s="239"/>
      <c r="D15" s="79" t="s">
        <v>215</v>
      </c>
      <c r="E15" s="170"/>
      <c r="F15" s="170"/>
      <c r="G15" s="170"/>
      <c r="H15" s="170"/>
      <c r="I15" s="170"/>
    </row>
    <row r="16" spans="2:12" ht="14.5" x14ac:dyDescent="0.35">
      <c r="B16" s="238"/>
      <c r="C16" s="239"/>
      <c r="D16" s="168" t="s">
        <v>216</v>
      </c>
      <c r="E16" s="217"/>
      <c r="F16" s="218"/>
      <c r="G16" s="219"/>
      <c r="H16" s="219"/>
      <c r="I16" s="217"/>
    </row>
    <row r="17" spans="2:12" ht="14.5" x14ac:dyDescent="0.35">
      <c r="B17" s="240" t="s">
        <v>221</v>
      </c>
      <c r="C17" s="241"/>
      <c r="D17" s="242"/>
      <c r="E17" s="207">
        <f>E15*E16</f>
        <v>0</v>
      </c>
      <c r="F17" s="207">
        <f t="shared" ref="F17" si="1">F15*F16</f>
        <v>0</v>
      </c>
      <c r="G17" s="207">
        <f t="shared" ref="G17" si="2">G15*G16</f>
        <v>0</v>
      </c>
      <c r="H17" s="207">
        <f t="shared" ref="H17" si="3">H15*H16</f>
        <v>0</v>
      </c>
      <c r="I17" s="207">
        <f t="shared" ref="I17" si="4">I15*I16</f>
        <v>0</v>
      </c>
    </row>
    <row r="18" spans="2:12" ht="14.5" x14ac:dyDescent="0.35">
      <c r="B18" s="238"/>
      <c r="C18" s="239"/>
      <c r="D18" s="79" t="s">
        <v>215</v>
      </c>
      <c r="E18" s="170"/>
      <c r="F18" s="170"/>
      <c r="G18" s="170"/>
      <c r="H18" s="170"/>
      <c r="I18" s="170"/>
    </row>
    <row r="19" spans="2:12" ht="14.5" x14ac:dyDescent="0.35">
      <c r="B19" s="238"/>
      <c r="C19" s="239"/>
      <c r="D19" s="168" t="s">
        <v>216</v>
      </c>
      <c r="E19" s="217"/>
      <c r="F19" s="218"/>
      <c r="G19" s="219"/>
      <c r="H19" s="219"/>
      <c r="I19" s="217"/>
    </row>
    <row r="20" spans="2:12" ht="14.5" x14ac:dyDescent="0.35">
      <c r="B20" s="240" t="s">
        <v>221</v>
      </c>
      <c r="C20" s="241"/>
      <c r="D20" s="242"/>
      <c r="E20" s="207">
        <f>E18*E19</f>
        <v>0</v>
      </c>
      <c r="F20" s="207">
        <f t="shared" ref="F20" si="5">F18*F19</f>
        <v>0</v>
      </c>
      <c r="G20" s="207">
        <f t="shared" ref="G20" si="6">G18*G19</f>
        <v>0</v>
      </c>
      <c r="H20" s="207">
        <f t="shared" ref="H20" si="7">H18*H19</f>
        <v>0</v>
      </c>
      <c r="I20" s="207">
        <f t="shared" ref="I20" si="8">I18*I19</f>
        <v>0</v>
      </c>
    </row>
    <row r="21" spans="2:12" ht="14.5" x14ac:dyDescent="0.35">
      <c r="B21" s="238"/>
      <c r="C21" s="239"/>
      <c r="D21" s="79" t="s">
        <v>215</v>
      </c>
      <c r="E21" s="170"/>
      <c r="F21" s="170"/>
      <c r="G21" s="170"/>
      <c r="H21" s="170"/>
      <c r="I21" s="170"/>
    </row>
    <row r="22" spans="2:12" ht="14.5" x14ac:dyDescent="0.35">
      <c r="B22" s="238"/>
      <c r="C22" s="239"/>
      <c r="D22" s="168" t="s">
        <v>216</v>
      </c>
      <c r="E22" s="217"/>
      <c r="F22" s="218"/>
      <c r="G22" s="219"/>
      <c r="H22" s="219"/>
      <c r="I22" s="217"/>
    </row>
    <row r="23" spans="2:12" ht="14.5" x14ac:dyDescent="0.35">
      <c r="B23" s="240" t="s">
        <v>221</v>
      </c>
      <c r="C23" s="241"/>
      <c r="D23" s="242"/>
      <c r="E23" s="207">
        <f>E21*E22</f>
        <v>0</v>
      </c>
      <c r="F23" s="207">
        <f t="shared" ref="F23" si="9">F21*F22</f>
        <v>0</v>
      </c>
      <c r="G23" s="207">
        <f t="shared" ref="G23" si="10">G21*G22</f>
        <v>0</v>
      </c>
      <c r="H23" s="207">
        <f t="shared" ref="H23" si="11">H21*H22</f>
        <v>0</v>
      </c>
      <c r="I23" s="207">
        <f t="shared" ref="I23" si="12">I21*I22</f>
        <v>0</v>
      </c>
    </row>
    <row r="24" spans="2:12" ht="14.5" x14ac:dyDescent="0.35">
      <c r="B24" s="238"/>
      <c r="C24" s="239"/>
      <c r="D24" s="79" t="s">
        <v>215</v>
      </c>
      <c r="E24" s="170"/>
      <c r="F24" s="170"/>
      <c r="G24" s="170"/>
      <c r="H24" s="170"/>
      <c r="I24" s="170"/>
    </row>
    <row r="25" spans="2:12" ht="14.5" x14ac:dyDescent="0.35">
      <c r="B25" s="238"/>
      <c r="C25" s="239"/>
      <c r="D25" s="168" t="s">
        <v>216</v>
      </c>
      <c r="E25" s="217"/>
      <c r="F25" s="218"/>
      <c r="G25" s="219"/>
      <c r="H25" s="219"/>
      <c r="I25" s="217"/>
    </row>
    <row r="26" spans="2:12" ht="14.5" x14ac:dyDescent="0.35">
      <c r="B26" s="240" t="s">
        <v>221</v>
      </c>
      <c r="C26" s="241"/>
      <c r="D26" s="242"/>
      <c r="E26" s="207">
        <f>E24*E25</f>
        <v>0</v>
      </c>
      <c r="F26" s="207">
        <f t="shared" ref="F26" si="13">F24*F25</f>
        <v>0</v>
      </c>
      <c r="G26" s="207">
        <f t="shared" ref="G26" si="14">G24*G25</f>
        <v>0</v>
      </c>
      <c r="H26" s="207">
        <f t="shared" ref="H26" si="15">H24*H25</f>
        <v>0</v>
      </c>
      <c r="I26" s="207">
        <f t="shared" ref="I26" si="16">I24*I25</f>
        <v>0</v>
      </c>
    </row>
    <row r="27" spans="2:12" thickBot="1" x14ac:dyDescent="0.4">
      <c r="B27" s="198" t="s">
        <v>244</v>
      </c>
      <c r="C27" s="199"/>
      <c r="D27" s="200"/>
      <c r="E27" s="201">
        <f>E14+E17+E20+E23+E26</f>
        <v>0</v>
      </c>
      <c r="F27" s="201">
        <f t="shared" ref="F27:I27" si="17">F14+F17+F20+F23+F26</f>
        <v>0</v>
      </c>
      <c r="G27" s="201">
        <f t="shared" si="17"/>
        <v>0</v>
      </c>
      <c r="H27" s="201">
        <f t="shared" si="17"/>
        <v>0</v>
      </c>
      <c r="I27" s="201">
        <f t="shared" si="17"/>
        <v>0</v>
      </c>
    </row>
    <row r="28" spans="2:12" ht="14.5" x14ac:dyDescent="0.35">
      <c r="B28" s="202"/>
      <c r="C28" s="203"/>
      <c r="D28" s="204"/>
      <c r="E28" s="205"/>
      <c r="F28" s="205"/>
      <c r="G28" s="205"/>
      <c r="H28" s="205"/>
      <c r="I28" s="205"/>
    </row>
    <row r="29" spans="2:12" ht="14.5" x14ac:dyDescent="0.35">
      <c r="B29" s="233"/>
      <c r="C29" s="233"/>
      <c r="D29" s="204"/>
      <c r="E29" s="204"/>
      <c r="F29" s="206"/>
      <c r="G29" s="167"/>
      <c r="H29" s="167"/>
      <c r="I29" s="167"/>
      <c r="J29" s="167"/>
      <c r="K29" s="167"/>
    </row>
    <row r="30" spans="2:12" ht="19.5" x14ac:dyDescent="0.45">
      <c r="B30" s="82" t="s">
        <v>16</v>
      </c>
      <c r="C30" s="82"/>
      <c r="D30" s="204"/>
      <c r="E30" s="204"/>
      <c r="F30" s="206"/>
      <c r="G30" s="167"/>
      <c r="H30" s="167"/>
      <c r="I30" s="167"/>
      <c r="J30" s="167"/>
      <c r="K30" s="167"/>
      <c r="L30" s="175"/>
    </row>
    <row r="31" spans="2:12" ht="19.5" x14ac:dyDescent="0.45">
      <c r="B31" s="178" t="s">
        <v>222</v>
      </c>
      <c r="C31" s="82"/>
      <c r="D31" s="204"/>
      <c r="E31" s="204"/>
      <c r="F31" s="206"/>
      <c r="G31" s="167"/>
      <c r="H31" s="167"/>
      <c r="I31" s="167"/>
      <c r="J31" s="167"/>
      <c r="K31" s="167"/>
      <c r="L31" s="175"/>
    </row>
    <row r="32" spans="2:12" ht="14.5" x14ac:dyDescent="0.35">
      <c r="B32" s="234" t="s">
        <v>218</v>
      </c>
      <c r="C32" s="235"/>
      <c r="D32" s="168"/>
      <c r="E32" s="168" t="s">
        <v>5</v>
      </c>
      <c r="F32" s="168" t="s">
        <v>6</v>
      </c>
      <c r="G32" s="168" t="s">
        <v>7</v>
      </c>
      <c r="H32" s="168" t="s">
        <v>144</v>
      </c>
      <c r="I32" s="168" t="s">
        <v>145</v>
      </c>
      <c r="J32" s="167"/>
      <c r="K32" s="167"/>
    </row>
    <row r="33" spans="2:11" ht="14.5" x14ac:dyDescent="0.35">
      <c r="B33" s="246" t="str">
        <f>B12</f>
        <v>Timber</v>
      </c>
      <c r="C33" s="247"/>
      <c r="D33" s="168" t="s">
        <v>215</v>
      </c>
      <c r="E33" s="170"/>
      <c r="F33" s="170"/>
      <c r="G33" s="170"/>
      <c r="H33" s="170"/>
      <c r="I33" s="170"/>
      <c r="J33" s="167"/>
      <c r="K33" s="167"/>
    </row>
    <row r="34" spans="2:11" ht="14.5" x14ac:dyDescent="0.35">
      <c r="B34" s="248"/>
      <c r="C34" s="249"/>
      <c r="D34" s="168" t="s">
        <v>216</v>
      </c>
      <c r="E34" s="220">
        <f>E13</f>
        <v>0</v>
      </c>
      <c r="F34" s="221">
        <f t="shared" ref="F34:I34" si="18">F13</f>
        <v>0</v>
      </c>
      <c r="G34" s="222">
        <f t="shared" si="18"/>
        <v>0</v>
      </c>
      <c r="H34" s="222">
        <f t="shared" si="18"/>
        <v>0</v>
      </c>
      <c r="I34" s="220">
        <f t="shared" si="18"/>
        <v>0</v>
      </c>
      <c r="J34" s="167"/>
      <c r="K34" s="167"/>
    </row>
    <row r="35" spans="2:11" ht="14.5" x14ac:dyDescent="0.35">
      <c r="B35" s="240" t="s">
        <v>16</v>
      </c>
      <c r="C35" s="241"/>
      <c r="D35" s="242"/>
      <c r="E35" s="207">
        <f>-(E33*E34)</f>
        <v>0</v>
      </c>
      <c r="F35" s="207">
        <f t="shared" ref="F35:I35" si="19">-(F33*F34)</f>
        <v>0</v>
      </c>
      <c r="G35" s="207">
        <f t="shared" si="19"/>
        <v>0</v>
      </c>
      <c r="H35" s="207">
        <f t="shared" si="19"/>
        <v>0</v>
      </c>
      <c r="I35" s="207">
        <f t="shared" si="19"/>
        <v>0</v>
      </c>
      <c r="J35" s="167"/>
      <c r="K35" s="167"/>
    </row>
    <row r="36" spans="2:11" ht="14.5" x14ac:dyDescent="0.35">
      <c r="B36" s="248">
        <f>B15</f>
        <v>0</v>
      </c>
      <c r="C36" s="249"/>
      <c r="D36" s="79" t="s">
        <v>215</v>
      </c>
      <c r="E36" s="170"/>
      <c r="F36" s="170"/>
      <c r="G36" s="170"/>
      <c r="H36" s="170"/>
      <c r="I36" s="170"/>
      <c r="J36" s="167"/>
      <c r="K36" s="167"/>
    </row>
    <row r="37" spans="2:11" ht="14.5" x14ac:dyDescent="0.35">
      <c r="B37" s="248"/>
      <c r="C37" s="249"/>
      <c r="D37" s="168" t="s">
        <v>216</v>
      </c>
      <c r="E37" s="220">
        <f>E16</f>
        <v>0</v>
      </c>
      <c r="F37" s="221">
        <f t="shared" ref="F37:I37" si="20">F16</f>
        <v>0</v>
      </c>
      <c r="G37" s="222">
        <f t="shared" si="20"/>
        <v>0</v>
      </c>
      <c r="H37" s="222">
        <f t="shared" si="20"/>
        <v>0</v>
      </c>
      <c r="I37" s="220">
        <f t="shared" si="20"/>
        <v>0</v>
      </c>
      <c r="J37" s="167"/>
      <c r="K37" s="167"/>
    </row>
    <row r="38" spans="2:11" ht="14.5" x14ac:dyDescent="0.35">
      <c r="B38" s="240" t="s">
        <v>16</v>
      </c>
      <c r="C38" s="241"/>
      <c r="D38" s="242"/>
      <c r="E38" s="207">
        <f>-(E36*E37)</f>
        <v>0</v>
      </c>
      <c r="F38" s="207">
        <f t="shared" ref="F38" si="21">-(F36*F37)</f>
        <v>0</v>
      </c>
      <c r="G38" s="207">
        <f t="shared" ref="G38" si="22">-(G36*G37)</f>
        <v>0</v>
      </c>
      <c r="H38" s="207">
        <f t="shared" ref="H38" si="23">-(H36*H37)</f>
        <v>0</v>
      </c>
      <c r="I38" s="207">
        <f t="shared" ref="I38" si="24">-(I36*I37)</f>
        <v>0</v>
      </c>
      <c r="J38" s="167"/>
      <c r="K38" s="167"/>
    </row>
    <row r="39" spans="2:11" ht="14.5" x14ac:dyDescent="0.35">
      <c r="B39" s="248">
        <f>B18</f>
        <v>0</v>
      </c>
      <c r="C39" s="249"/>
      <c r="D39" s="79" t="s">
        <v>215</v>
      </c>
      <c r="E39" s="170"/>
      <c r="F39" s="170"/>
      <c r="G39" s="170"/>
      <c r="H39" s="170"/>
      <c r="I39" s="170"/>
      <c r="J39" s="167"/>
      <c r="K39" s="167"/>
    </row>
    <row r="40" spans="2:11" ht="14.5" x14ac:dyDescent="0.35">
      <c r="B40" s="248"/>
      <c r="C40" s="249"/>
      <c r="D40" s="168" t="s">
        <v>216</v>
      </c>
      <c r="E40" s="220">
        <f>E19</f>
        <v>0</v>
      </c>
      <c r="F40" s="221">
        <f t="shared" ref="F40:I40" si="25">F19</f>
        <v>0</v>
      </c>
      <c r="G40" s="222">
        <f t="shared" si="25"/>
        <v>0</v>
      </c>
      <c r="H40" s="222">
        <f t="shared" si="25"/>
        <v>0</v>
      </c>
      <c r="I40" s="220">
        <f t="shared" si="25"/>
        <v>0</v>
      </c>
      <c r="J40" s="167"/>
      <c r="K40" s="167"/>
    </row>
    <row r="41" spans="2:11" ht="14.5" x14ac:dyDescent="0.35">
      <c r="B41" s="240" t="s">
        <v>16</v>
      </c>
      <c r="C41" s="241"/>
      <c r="D41" s="242"/>
      <c r="E41" s="207">
        <f>-(E39*E40)</f>
        <v>0</v>
      </c>
      <c r="F41" s="207">
        <f t="shared" ref="F41" si="26">-(F39*F40)</f>
        <v>0</v>
      </c>
      <c r="G41" s="207">
        <f t="shared" ref="G41" si="27">-(G39*G40)</f>
        <v>0</v>
      </c>
      <c r="H41" s="207">
        <f t="shared" ref="H41" si="28">-(H39*H40)</f>
        <v>0</v>
      </c>
      <c r="I41" s="207">
        <f t="shared" ref="I41" si="29">-(I39*I40)</f>
        <v>0</v>
      </c>
      <c r="J41" s="167"/>
      <c r="K41" s="167"/>
    </row>
    <row r="42" spans="2:11" ht="14.5" x14ac:dyDescent="0.35">
      <c r="B42" s="248">
        <f>B21</f>
        <v>0</v>
      </c>
      <c r="C42" s="249"/>
      <c r="D42" s="79" t="s">
        <v>215</v>
      </c>
      <c r="E42" s="170"/>
      <c r="F42" s="170"/>
      <c r="G42" s="170"/>
      <c r="H42" s="170"/>
      <c r="I42" s="170"/>
      <c r="J42" s="167"/>
      <c r="K42" s="167"/>
    </row>
    <row r="43" spans="2:11" ht="14.5" x14ac:dyDescent="0.35">
      <c r="B43" s="248"/>
      <c r="C43" s="249"/>
      <c r="D43" s="168" t="s">
        <v>216</v>
      </c>
      <c r="E43" s="220">
        <f>E22</f>
        <v>0</v>
      </c>
      <c r="F43" s="221">
        <f t="shared" ref="F43:I43" si="30">F22</f>
        <v>0</v>
      </c>
      <c r="G43" s="222">
        <f t="shared" si="30"/>
        <v>0</v>
      </c>
      <c r="H43" s="222">
        <f t="shared" si="30"/>
        <v>0</v>
      </c>
      <c r="I43" s="220">
        <f t="shared" si="30"/>
        <v>0</v>
      </c>
      <c r="J43" s="167"/>
      <c r="K43" s="167"/>
    </row>
    <row r="44" spans="2:11" ht="14.5" x14ac:dyDescent="0.35">
      <c r="B44" s="240" t="s">
        <v>16</v>
      </c>
      <c r="C44" s="241"/>
      <c r="D44" s="242"/>
      <c r="E44" s="207">
        <f>-(E42*E43)</f>
        <v>0</v>
      </c>
      <c r="F44" s="207">
        <f t="shared" ref="F44" si="31">-(F42*F43)</f>
        <v>0</v>
      </c>
      <c r="G44" s="207">
        <f t="shared" ref="G44" si="32">-(G42*G43)</f>
        <v>0</v>
      </c>
      <c r="H44" s="207">
        <f t="shared" ref="H44" si="33">-(H42*H43)</f>
        <v>0</v>
      </c>
      <c r="I44" s="207">
        <f t="shared" ref="I44" si="34">-(I42*I43)</f>
        <v>0</v>
      </c>
      <c r="J44" s="167"/>
      <c r="K44" s="167"/>
    </row>
    <row r="45" spans="2:11" ht="14.5" x14ac:dyDescent="0.35">
      <c r="B45" s="248">
        <f>B24</f>
        <v>0</v>
      </c>
      <c r="C45" s="249"/>
      <c r="D45" s="79" t="s">
        <v>215</v>
      </c>
      <c r="E45" s="170"/>
      <c r="F45" s="170"/>
      <c r="G45" s="170"/>
      <c r="H45" s="170"/>
      <c r="I45" s="170"/>
      <c r="J45" s="167"/>
      <c r="K45" s="167"/>
    </row>
    <row r="46" spans="2:11" ht="14.5" x14ac:dyDescent="0.35">
      <c r="B46" s="248"/>
      <c r="C46" s="249"/>
      <c r="D46" s="168" t="s">
        <v>216</v>
      </c>
      <c r="E46" s="220">
        <f>E25</f>
        <v>0</v>
      </c>
      <c r="F46" s="221">
        <f t="shared" ref="F46:I46" si="35">F25</f>
        <v>0</v>
      </c>
      <c r="G46" s="222">
        <f t="shared" si="35"/>
        <v>0</v>
      </c>
      <c r="H46" s="222">
        <f t="shared" si="35"/>
        <v>0</v>
      </c>
      <c r="I46" s="220">
        <f t="shared" si="35"/>
        <v>0</v>
      </c>
      <c r="J46" s="167"/>
      <c r="K46" s="167"/>
    </row>
    <row r="47" spans="2:11" ht="14.5" x14ac:dyDescent="0.35">
      <c r="B47" s="240" t="s">
        <v>16</v>
      </c>
      <c r="C47" s="241"/>
      <c r="D47" s="242"/>
      <c r="E47" s="207">
        <f>-(E45*E46)</f>
        <v>0</v>
      </c>
      <c r="F47" s="207">
        <f t="shared" ref="F47" si="36">-(F45*F46)</f>
        <v>0</v>
      </c>
      <c r="G47" s="207">
        <f t="shared" ref="G47" si="37">-(G45*G46)</f>
        <v>0</v>
      </c>
      <c r="H47" s="207">
        <f t="shared" ref="H47" si="38">-(H45*H46)</f>
        <v>0</v>
      </c>
      <c r="I47" s="207">
        <f t="shared" ref="I47" si="39">-(I45*I46)</f>
        <v>0</v>
      </c>
      <c r="J47" s="167"/>
      <c r="K47" s="167"/>
    </row>
    <row r="48" spans="2:11" thickBot="1" x14ac:dyDescent="0.4">
      <c r="B48" s="198" t="s">
        <v>219</v>
      </c>
      <c r="C48" s="199"/>
      <c r="D48" s="200"/>
      <c r="E48" s="201">
        <f>E35+E38+E41+E44+E47</f>
        <v>0</v>
      </c>
      <c r="F48" s="201">
        <f t="shared" ref="F48" si="40">F35+F38+F41+F44+F47</f>
        <v>0</v>
      </c>
      <c r="G48" s="201">
        <f t="shared" ref="G48" si="41">G35+G38+G41+G44+G47</f>
        <v>0</v>
      </c>
      <c r="H48" s="201">
        <f t="shared" ref="H48" si="42">H35+H38+H41+H44+H47</f>
        <v>0</v>
      </c>
      <c r="I48" s="201">
        <f t="shared" ref="I48" si="43">I35+I38+I41+I44+I47</f>
        <v>0</v>
      </c>
      <c r="J48" s="167"/>
      <c r="K48" s="167"/>
    </row>
    <row r="49" spans="1:11" ht="14.5" x14ac:dyDescent="0.35">
      <c r="J49" s="167"/>
      <c r="K49" s="167"/>
    </row>
    <row r="50" spans="1:11" ht="19.5" x14ac:dyDescent="0.45">
      <c r="B50" s="178" t="s">
        <v>223</v>
      </c>
      <c r="C50" s="82"/>
      <c r="D50" s="204"/>
      <c r="E50" s="204"/>
      <c r="F50" s="206"/>
      <c r="G50" s="167"/>
      <c r="H50" s="167"/>
      <c r="I50" s="167"/>
      <c r="J50" s="167"/>
      <c r="K50" s="167"/>
    </row>
    <row r="51" spans="1:11" ht="14.5" x14ac:dyDescent="0.35">
      <c r="B51" s="233"/>
      <c r="C51" s="233"/>
      <c r="D51" s="204"/>
      <c r="E51" s="168" t="s">
        <v>5</v>
      </c>
      <c r="F51" s="168" t="s">
        <v>6</v>
      </c>
      <c r="G51" s="168" t="s">
        <v>7</v>
      </c>
      <c r="H51" s="168" t="s">
        <v>144</v>
      </c>
      <c r="I51" s="168" t="s">
        <v>145</v>
      </c>
      <c r="J51" s="167"/>
      <c r="K51" s="167"/>
    </row>
    <row r="52" spans="1:11" ht="14.5" x14ac:dyDescent="0.35">
      <c r="B52" s="250" t="s">
        <v>244</v>
      </c>
      <c r="C52" s="250"/>
      <c r="D52" s="204"/>
      <c r="E52" s="208">
        <f>E$27</f>
        <v>0</v>
      </c>
      <c r="F52" s="209">
        <f t="shared" ref="F52:I52" si="44">F$27</f>
        <v>0</v>
      </c>
      <c r="G52" s="209">
        <f t="shared" si="44"/>
        <v>0</v>
      </c>
      <c r="H52" s="209">
        <f t="shared" si="44"/>
        <v>0</v>
      </c>
      <c r="I52" s="109">
        <f t="shared" si="44"/>
        <v>0</v>
      </c>
      <c r="J52" s="167"/>
      <c r="K52" s="167"/>
    </row>
    <row r="53" spans="1:11" ht="15" customHeight="1" x14ac:dyDescent="0.35">
      <c r="B53" s="210" t="s">
        <v>220</v>
      </c>
      <c r="C53" s="210"/>
      <c r="D53" s="211"/>
      <c r="E53" s="174"/>
      <c r="F53" s="174"/>
      <c r="G53" s="174"/>
      <c r="H53" s="174"/>
      <c r="I53" s="174"/>
    </row>
    <row r="54" spans="1:11" ht="15" customHeight="1" thickBot="1" x14ac:dyDescent="0.4">
      <c r="B54" s="198" t="s">
        <v>219</v>
      </c>
      <c r="C54" s="199"/>
      <c r="D54" s="200"/>
      <c r="E54" s="201">
        <f>-E52*(1-E53)</f>
        <v>0</v>
      </c>
      <c r="F54" s="201">
        <f t="shared" ref="F54:I54" si="45">-F52*(1-F53)</f>
        <v>0</v>
      </c>
      <c r="G54" s="201">
        <f t="shared" si="45"/>
        <v>0</v>
      </c>
      <c r="H54" s="201">
        <f t="shared" si="45"/>
        <v>0</v>
      </c>
      <c r="I54" s="201">
        <f t="shared" si="45"/>
        <v>0</v>
      </c>
    </row>
    <row r="55" spans="1:11" ht="15" customHeight="1" x14ac:dyDescent="0.35"/>
    <row r="56" spans="1:11" ht="15" customHeight="1" x14ac:dyDescent="0.45">
      <c r="A56" s="216" t="s">
        <v>224</v>
      </c>
      <c r="B56" s="90" t="s">
        <v>128</v>
      </c>
      <c r="C56" s="83"/>
      <c r="D56" s="83"/>
      <c r="E56" s="83"/>
    </row>
    <row r="57" spans="1:11" ht="15" customHeight="1" thickBot="1" x14ac:dyDescent="0.4">
      <c r="A57" s="216" t="s">
        <v>225</v>
      </c>
      <c r="B57" s="243" t="s">
        <v>225</v>
      </c>
      <c r="C57" s="243"/>
      <c r="D57" s="243"/>
      <c r="E57" s="201">
        <f>IF($B$57="By product",E48,E54)</f>
        <v>0</v>
      </c>
      <c r="F57" s="201">
        <f t="shared" ref="F57:I57" si="46">IF($B$57="By product",F48,F54)</f>
        <v>0</v>
      </c>
      <c r="G57" s="201">
        <f t="shared" si="46"/>
        <v>0</v>
      </c>
      <c r="H57" s="201">
        <f t="shared" si="46"/>
        <v>0</v>
      </c>
      <c r="I57" s="201">
        <f t="shared" si="46"/>
        <v>0</v>
      </c>
      <c r="J57" s="94"/>
      <c r="K57" s="94"/>
    </row>
    <row r="58" spans="1:11" ht="15" customHeight="1" x14ac:dyDescent="0.35">
      <c r="A58" s="175"/>
      <c r="B58" s="205"/>
      <c r="C58" s="205"/>
      <c r="D58" s="205"/>
      <c r="E58" s="205"/>
      <c r="F58" s="205"/>
      <c r="G58" s="205"/>
      <c r="H58" s="205"/>
      <c r="I58" s="205"/>
      <c r="J58" s="94"/>
      <c r="K58" s="94"/>
    </row>
    <row r="59" spans="1:11" ht="15" customHeight="1" x14ac:dyDescent="0.35"/>
    <row r="60" spans="1:11" ht="15" customHeight="1" x14ac:dyDescent="0.45">
      <c r="B60" s="82" t="s">
        <v>212</v>
      </c>
      <c r="C60" s="82"/>
      <c r="D60" s="204"/>
      <c r="E60" s="204"/>
      <c r="F60" s="206"/>
      <c r="G60" s="167"/>
      <c r="H60" s="167"/>
      <c r="I60" s="167"/>
    </row>
    <row r="61" spans="1:11" ht="15" customHeight="1" x14ac:dyDescent="0.35">
      <c r="B61" s="244"/>
      <c r="C61" s="245"/>
      <c r="D61" s="177"/>
      <c r="E61" s="168" t="s">
        <v>5</v>
      </c>
      <c r="F61" s="168" t="s">
        <v>6</v>
      </c>
      <c r="G61" s="168" t="s">
        <v>7</v>
      </c>
      <c r="H61" s="168" t="s">
        <v>144</v>
      </c>
      <c r="I61" s="168" t="s">
        <v>145</v>
      </c>
    </row>
    <row r="62" spans="1:11" ht="15" customHeight="1" x14ac:dyDescent="0.35">
      <c r="B62" s="236" t="s">
        <v>231</v>
      </c>
      <c r="C62" s="237"/>
      <c r="D62" s="179" t="s">
        <v>226</v>
      </c>
      <c r="E62" s="176"/>
      <c r="F62" s="176"/>
      <c r="G62" s="176"/>
      <c r="H62" s="176"/>
      <c r="I62" s="176"/>
    </row>
    <row r="63" spans="1:11" ht="15" customHeight="1" x14ac:dyDescent="0.35">
      <c r="B63" s="238" t="s">
        <v>227</v>
      </c>
      <c r="C63" s="239"/>
      <c r="D63" s="180" t="s">
        <v>227</v>
      </c>
      <c r="E63" s="171"/>
      <c r="F63" s="172"/>
      <c r="G63" s="173"/>
      <c r="H63" s="173"/>
      <c r="I63" s="171"/>
    </row>
    <row r="64" spans="1:11" ht="15" customHeight="1" x14ac:dyDescent="0.35">
      <c r="B64" s="240" t="str">
        <f>CONCATENATE(B62," - ",$B$60)</f>
        <v>Home - Government Subsidies</v>
      </c>
      <c r="C64" s="241"/>
      <c r="D64" s="242"/>
      <c r="E64" s="207">
        <f>E62*E63</f>
        <v>0</v>
      </c>
      <c r="F64" s="207">
        <f t="shared" ref="F64:I64" si="47">F62*F63</f>
        <v>0</v>
      </c>
      <c r="G64" s="207">
        <f t="shared" si="47"/>
        <v>0</v>
      </c>
      <c r="H64" s="207">
        <f t="shared" si="47"/>
        <v>0</v>
      </c>
      <c r="I64" s="207">
        <f t="shared" si="47"/>
        <v>0</v>
      </c>
    </row>
    <row r="65" spans="2:9" ht="15" customHeight="1" x14ac:dyDescent="0.35">
      <c r="B65" s="238" t="s">
        <v>232</v>
      </c>
      <c r="C65" s="239"/>
      <c r="D65" s="181" t="s">
        <v>226</v>
      </c>
      <c r="E65" s="176"/>
      <c r="F65" s="176"/>
      <c r="G65" s="176"/>
      <c r="H65" s="176"/>
      <c r="I65" s="176"/>
    </row>
    <row r="66" spans="2:9" ht="15" customHeight="1" x14ac:dyDescent="0.35">
      <c r="B66" s="238" t="s">
        <v>227</v>
      </c>
      <c r="C66" s="239"/>
      <c r="D66" s="180" t="s">
        <v>227</v>
      </c>
      <c r="E66" s="171"/>
      <c r="F66" s="172"/>
      <c r="G66" s="173"/>
      <c r="H66" s="173"/>
      <c r="I66" s="171"/>
    </row>
    <row r="67" spans="2:9" ht="15" customHeight="1" x14ac:dyDescent="0.35">
      <c r="B67" s="240" t="str">
        <f>CONCATENATE(B65," - ",$B$60)</f>
        <v>Work - Government Subsidies</v>
      </c>
      <c r="C67" s="241"/>
      <c r="D67" s="242"/>
      <c r="E67" s="207">
        <f>E65*E66</f>
        <v>0</v>
      </c>
      <c r="F67" s="207">
        <f t="shared" ref="F67" si="48">F65*F66</f>
        <v>0</v>
      </c>
      <c r="G67" s="207">
        <f t="shared" ref="G67" si="49">G65*G66</f>
        <v>0</v>
      </c>
      <c r="H67" s="207">
        <f t="shared" ref="H67" si="50">H65*H66</f>
        <v>0</v>
      </c>
      <c r="I67" s="207">
        <f t="shared" ref="I67" si="51">I65*I66</f>
        <v>0</v>
      </c>
    </row>
    <row r="68" spans="2:9" ht="15" customHeight="1" x14ac:dyDescent="0.35">
      <c r="B68" s="238" t="s">
        <v>233</v>
      </c>
      <c r="C68" s="239"/>
      <c r="D68" s="181" t="s">
        <v>226</v>
      </c>
      <c r="E68" s="176"/>
      <c r="F68" s="176"/>
      <c r="G68" s="176"/>
      <c r="H68" s="176"/>
      <c r="I68" s="176"/>
    </row>
    <row r="69" spans="2:9" ht="15" customHeight="1" x14ac:dyDescent="0.35">
      <c r="B69" s="238" t="s">
        <v>227</v>
      </c>
      <c r="C69" s="239"/>
      <c r="D69" s="180" t="s">
        <v>227</v>
      </c>
      <c r="E69" s="171"/>
      <c r="F69" s="172"/>
      <c r="G69" s="173"/>
      <c r="H69" s="173"/>
      <c r="I69" s="171"/>
    </row>
    <row r="70" spans="2:9" ht="15" customHeight="1" x14ac:dyDescent="0.35">
      <c r="B70" s="240" t="str">
        <f>CONCATENATE(B68," - ",$B$60)</f>
        <v>Community - Government Subsidies</v>
      </c>
      <c r="C70" s="241"/>
      <c r="D70" s="242"/>
      <c r="E70" s="207">
        <f>E68*E69</f>
        <v>0</v>
      </c>
      <c r="F70" s="207">
        <f t="shared" ref="F70" si="52">F68*F69</f>
        <v>0</v>
      </c>
      <c r="G70" s="207">
        <f t="shared" ref="G70" si="53">G68*G69</f>
        <v>0</v>
      </c>
      <c r="H70" s="207">
        <f t="shared" ref="H70" si="54">H68*H69</f>
        <v>0</v>
      </c>
      <c r="I70" s="207">
        <f t="shared" ref="I70" si="55">I68*I69</f>
        <v>0</v>
      </c>
    </row>
    <row r="71" spans="2:9" ht="15" customHeight="1" thickBot="1" x14ac:dyDescent="0.4">
      <c r="B71" s="251" t="s">
        <v>228</v>
      </c>
      <c r="C71" s="251"/>
      <c r="D71" s="251"/>
      <c r="E71" s="201">
        <f>SUM(E64,E67,E70)</f>
        <v>0</v>
      </c>
      <c r="F71" s="201">
        <f t="shared" ref="F71:I71" si="56">SUM(F64,F67,F70)</f>
        <v>0</v>
      </c>
      <c r="G71" s="201">
        <f t="shared" si="56"/>
        <v>0</v>
      </c>
      <c r="H71" s="201">
        <f t="shared" si="56"/>
        <v>0</v>
      </c>
      <c r="I71" s="201">
        <f t="shared" si="56"/>
        <v>0</v>
      </c>
    </row>
    <row r="72" spans="2:9" ht="15" customHeight="1" x14ac:dyDescent="0.35">
      <c r="B72" s="212"/>
      <c r="C72" s="212"/>
      <c r="D72" s="212"/>
      <c r="E72" s="205"/>
      <c r="F72" s="205"/>
      <c r="G72" s="205"/>
      <c r="H72" s="205"/>
      <c r="I72" s="205"/>
    </row>
    <row r="73" spans="2:9" ht="15" customHeight="1" x14ac:dyDescent="0.35"/>
    <row r="74" spans="2:9" ht="15" customHeight="1" x14ac:dyDescent="0.45">
      <c r="B74" s="82" t="s">
        <v>213</v>
      </c>
      <c r="C74" s="82"/>
      <c r="D74" s="204"/>
      <c r="E74" s="204"/>
      <c r="F74" s="206"/>
      <c r="G74" s="167"/>
      <c r="H74" s="167"/>
      <c r="I74" s="167"/>
    </row>
    <row r="75" spans="2:9" ht="15" customHeight="1" x14ac:dyDescent="0.35">
      <c r="B75" s="244"/>
      <c r="C75" s="245"/>
      <c r="D75" s="177"/>
      <c r="E75" s="168" t="s">
        <v>5</v>
      </c>
      <c r="F75" s="168" t="s">
        <v>6</v>
      </c>
      <c r="G75" s="168" t="s">
        <v>7</v>
      </c>
      <c r="H75" s="168" t="s">
        <v>144</v>
      </c>
      <c r="I75" s="168" t="s">
        <v>145</v>
      </c>
    </row>
    <row r="76" spans="2:9" ht="15" customHeight="1" x14ac:dyDescent="0.35">
      <c r="B76" s="236" t="s">
        <v>231</v>
      </c>
      <c r="C76" s="237"/>
      <c r="D76" s="179" t="s">
        <v>226</v>
      </c>
      <c r="E76" s="176"/>
      <c r="F76" s="176"/>
      <c r="G76" s="176"/>
      <c r="H76" s="176"/>
      <c r="I76" s="176"/>
    </row>
    <row r="77" spans="2:9" ht="15" customHeight="1" x14ac:dyDescent="0.35">
      <c r="B77" s="238" t="s">
        <v>227</v>
      </c>
      <c r="C77" s="239"/>
      <c r="D77" s="180" t="s">
        <v>227</v>
      </c>
      <c r="E77" s="171"/>
      <c r="F77" s="172"/>
      <c r="G77" s="173"/>
      <c r="H77" s="173"/>
      <c r="I77" s="171"/>
    </row>
    <row r="78" spans="2:9" ht="15" customHeight="1" x14ac:dyDescent="0.35">
      <c r="B78" s="240" t="str">
        <f>CONCATENATE(B76," - ",$B$74)</f>
        <v>Home - Client Contribution Income</v>
      </c>
      <c r="C78" s="241"/>
      <c r="D78" s="242"/>
      <c r="E78" s="207">
        <f>E76*E77</f>
        <v>0</v>
      </c>
      <c r="F78" s="207">
        <f t="shared" ref="F78" si="57">F76*F77</f>
        <v>0</v>
      </c>
      <c r="G78" s="207">
        <f t="shared" ref="G78" si="58">G76*G77</f>
        <v>0</v>
      </c>
      <c r="H78" s="207">
        <f t="shared" ref="H78" si="59">H76*H77</f>
        <v>0</v>
      </c>
      <c r="I78" s="207">
        <f t="shared" ref="I78" si="60">I76*I77</f>
        <v>0</v>
      </c>
    </row>
    <row r="79" spans="2:9" ht="15" customHeight="1" x14ac:dyDescent="0.35">
      <c r="B79" s="238" t="s">
        <v>232</v>
      </c>
      <c r="C79" s="239"/>
      <c r="D79" s="181" t="s">
        <v>226</v>
      </c>
      <c r="E79" s="176"/>
      <c r="F79" s="176"/>
      <c r="G79" s="176"/>
      <c r="H79" s="176"/>
      <c r="I79" s="176"/>
    </row>
    <row r="80" spans="2:9" ht="15" customHeight="1" x14ac:dyDescent="0.35">
      <c r="B80" s="238" t="s">
        <v>227</v>
      </c>
      <c r="C80" s="239"/>
      <c r="D80" s="180" t="s">
        <v>227</v>
      </c>
      <c r="E80" s="171"/>
      <c r="F80" s="172"/>
      <c r="G80" s="173"/>
      <c r="H80" s="173"/>
      <c r="I80" s="171"/>
    </row>
    <row r="81" spans="2:9" ht="15" customHeight="1" x14ac:dyDescent="0.35">
      <c r="B81" s="240" t="str">
        <f>CONCATENATE(B79," - ",$B$74)</f>
        <v>Work - Client Contribution Income</v>
      </c>
      <c r="C81" s="241"/>
      <c r="D81" s="242"/>
      <c r="E81" s="207">
        <f>E79*E80</f>
        <v>0</v>
      </c>
      <c r="F81" s="207">
        <f t="shared" ref="F81" si="61">F79*F80</f>
        <v>0</v>
      </c>
      <c r="G81" s="207">
        <f t="shared" ref="G81" si="62">G79*G80</f>
        <v>0</v>
      </c>
      <c r="H81" s="207">
        <f t="shared" ref="H81" si="63">H79*H80</f>
        <v>0</v>
      </c>
      <c r="I81" s="207">
        <f t="shared" ref="I81" si="64">I79*I80</f>
        <v>0</v>
      </c>
    </row>
    <row r="82" spans="2:9" ht="15" customHeight="1" x14ac:dyDescent="0.35">
      <c r="B82" s="238" t="s">
        <v>233</v>
      </c>
      <c r="C82" s="239"/>
      <c r="D82" s="181" t="s">
        <v>226</v>
      </c>
      <c r="E82" s="176"/>
      <c r="F82" s="176"/>
      <c r="G82" s="176"/>
      <c r="H82" s="176"/>
      <c r="I82" s="176"/>
    </row>
    <row r="83" spans="2:9" ht="15" customHeight="1" x14ac:dyDescent="0.35">
      <c r="B83" s="238" t="s">
        <v>227</v>
      </c>
      <c r="C83" s="239"/>
      <c r="D83" s="180" t="s">
        <v>227</v>
      </c>
      <c r="E83" s="171"/>
      <c r="F83" s="172"/>
      <c r="G83" s="173"/>
      <c r="H83" s="173"/>
      <c r="I83" s="171"/>
    </row>
    <row r="84" spans="2:9" ht="15" customHeight="1" x14ac:dyDescent="0.35">
      <c r="B84" s="240" t="str">
        <f>CONCATENATE(B82," - ",$B$74)</f>
        <v>Community - Client Contribution Income</v>
      </c>
      <c r="C84" s="241"/>
      <c r="D84" s="242"/>
      <c r="E84" s="207">
        <f>E82*E83</f>
        <v>0</v>
      </c>
      <c r="F84" s="207">
        <f t="shared" ref="F84" si="65">F82*F83</f>
        <v>0</v>
      </c>
      <c r="G84" s="207">
        <f t="shared" ref="G84" si="66">G82*G83</f>
        <v>0</v>
      </c>
      <c r="H84" s="207">
        <f t="shared" ref="H84" si="67">H82*H83</f>
        <v>0</v>
      </c>
      <c r="I84" s="207">
        <f t="shared" ref="I84" si="68">I82*I83</f>
        <v>0</v>
      </c>
    </row>
    <row r="85" spans="2:9" ht="15" customHeight="1" x14ac:dyDescent="0.35">
      <c r="B85" s="238" t="s">
        <v>234</v>
      </c>
      <c r="C85" s="239"/>
      <c r="D85" s="181" t="s">
        <v>226</v>
      </c>
      <c r="E85" s="176"/>
      <c r="F85" s="176"/>
      <c r="G85" s="176"/>
      <c r="H85" s="176"/>
      <c r="I85" s="176"/>
    </row>
    <row r="86" spans="2:9" ht="15" customHeight="1" x14ac:dyDescent="0.35">
      <c r="B86" s="238" t="s">
        <v>227</v>
      </c>
      <c r="C86" s="239"/>
      <c r="D86" s="180" t="s">
        <v>227</v>
      </c>
      <c r="E86" s="171"/>
      <c r="F86" s="172"/>
      <c r="G86" s="173"/>
      <c r="H86" s="173"/>
      <c r="I86" s="171"/>
    </row>
    <row r="87" spans="2:9" ht="15" customHeight="1" x14ac:dyDescent="0.35">
      <c r="B87" s="240" t="str">
        <f>CONCATENATE(B85," - ",$B$74)</f>
        <v>Transport - Client Contribution Income</v>
      </c>
      <c r="C87" s="241"/>
      <c r="D87" s="242"/>
      <c r="E87" s="207">
        <f>E85*E86</f>
        <v>0</v>
      </c>
      <c r="F87" s="207">
        <f t="shared" ref="F87" si="69">F85*F86</f>
        <v>0</v>
      </c>
      <c r="G87" s="207">
        <f t="shared" ref="G87" si="70">G85*G86</f>
        <v>0</v>
      </c>
      <c r="H87" s="207">
        <f t="shared" ref="H87" si="71">H85*H86</f>
        <v>0</v>
      </c>
      <c r="I87" s="207">
        <f t="shared" ref="I87" si="72">I85*I86</f>
        <v>0</v>
      </c>
    </row>
    <row r="88" spans="2:9" ht="15" customHeight="1" thickBot="1" x14ac:dyDescent="0.4">
      <c r="B88" s="251" t="s">
        <v>229</v>
      </c>
      <c r="C88" s="251"/>
      <c r="D88" s="251"/>
      <c r="E88" s="201">
        <f>SUM(E78,E81,E84,E87)</f>
        <v>0</v>
      </c>
      <c r="F88" s="201">
        <f t="shared" ref="F88" si="73">SUM(F78,F81,F84)</f>
        <v>0</v>
      </c>
      <c r="G88" s="201">
        <f t="shared" ref="G88" si="74">SUM(G78,G81,G84)</f>
        <v>0</v>
      </c>
      <c r="H88" s="201">
        <f t="shared" ref="H88" si="75">SUM(H78,H81,H84)</f>
        <v>0</v>
      </c>
      <c r="I88" s="201">
        <f t="shared" ref="I88" si="76">SUM(I78,I81,I84)</f>
        <v>0</v>
      </c>
    </row>
    <row r="89" spans="2:9" ht="15" customHeight="1" x14ac:dyDescent="0.35"/>
    <row r="90" spans="2:9" ht="15" customHeight="1" x14ac:dyDescent="0.35"/>
    <row r="91" spans="2:9" ht="15" customHeight="1" x14ac:dyDescent="0.45">
      <c r="B91" s="82" t="s">
        <v>214</v>
      </c>
      <c r="C91" s="82"/>
      <c r="D91" s="204"/>
      <c r="E91" s="204"/>
      <c r="F91" s="206"/>
      <c r="G91" s="167"/>
      <c r="H91" s="167"/>
      <c r="I91" s="167"/>
    </row>
    <row r="92" spans="2:9" ht="15" customHeight="1" x14ac:dyDescent="0.35">
      <c r="B92" s="244"/>
      <c r="C92" s="245"/>
      <c r="D92" s="177"/>
      <c r="E92" s="168" t="s">
        <v>5</v>
      </c>
      <c r="F92" s="168" t="s">
        <v>6</v>
      </c>
      <c r="G92" s="168" t="s">
        <v>7</v>
      </c>
      <c r="H92" s="168" t="s">
        <v>144</v>
      </c>
      <c r="I92" s="168" t="s">
        <v>145</v>
      </c>
    </row>
    <row r="93" spans="2:9" ht="15" customHeight="1" x14ac:dyDescent="0.35">
      <c r="B93" s="236" t="s">
        <v>231</v>
      </c>
      <c r="C93" s="237"/>
      <c r="D93" s="179" t="s">
        <v>226</v>
      </c>
      <c r="E93" s="176"/>
      <c r="F93" s="176"/>
      <c r="G93" s="176"/>
      <c r="H93" s="176"/>
      <c r="I93" s="176"/>
    </row>
    <row r="94" spans="2:9" ht="15" customHeight="1" x14ac:dyDescent="0.35">
      <c r="B94" s="238" t="s">
        <v>227</v>
      </c>
      <c r="C94" s="239"/>
      <c r="D94" s="180" t="s">
        <v>227</v>
      </c>
      <c r="E94" s="171"/>
      <c r="F94" s="172"/>
      <c r="G94" s="173"/>
      <c r="H94" s="173"/>
      <c r="I94" s="171"/>
    </row>
    <row r="95" spans="2:9" ht="15" customHeight="1" x14ac:dyDescent="0.35">
      <c r="B95" s="240" t="str">
        <f>CONCATENATE(B93," - ",$B$91)</f>
        <v>Home - NDIS Income</v>
      </c>
      <c r="C95" s="241"/>
      <c r="D95" s="242"/>
      <c r="E95" s="207">
        <f>E93*E94</f>
        <v>0</v>
      </c>
      <c r="F95" s="207">
        <f t="shared" ref="F95" si="77">F93*F94</f>
        <v>0</v>
      </c>
      <c r="G95" s="207">
        <f t="shared" ref="G95" si="78">G93*G94</f>
        <v>0</v>
      </c>
      <c r="H95" s="207">
        <f t="shared" ref="H95" si="79">H93*H94</f>
        <v>0</v>
      </c>
      <c r="I95" s="207">
        <f t="shared" ref="I95" si="80">I93*I94</f>
        <v>0</v>
      </c>
    </row>
    <row r="96" spans="2:9" ht="15" customHeight="1" x14ac:dyDescent="0.35">
      <c r="B96" s="238" t="s">
        <v>232</v>
      </c>
      <c r="C96" s="239"/>
      <c r="D96" s="181" t="s">
        <v>226</v>
      </c>
      <c r="E96" s="176"/>
      <c r="F96" s="176"/>
      <c r="G96" s="176"/>
      <c r="H96" s="176"/>
      <c r="I96" s="176"/>
    </row>
    <row r="97" spans="2:9" ht="15" customHeight="1" x14ac:dyDescent="0.35">
      <c r="B97" s="238" t="s">
        <v>227</v>
      </c>
      <c r="C97" s="239"/>
      <c r="D97" s="180" t="s">
        <v>227</v>
      </c>
      <c r="E97" s="171"/>
      <c r="F97" s="172"/>
      <c r="G97" s="173"/>
      <c r="H97" s="173"/>
      <c r="I97" s="171"/>
    </row>
    <row r="98" spans="2:9" ht="15" customHeight="1" x14ac:dyDescent="0.35">
      <c r="B98" s="240" t="str">
        <f>CONCATENATE(B96," - ",$B$91)</f>
        <v>Work - NDIS Income</v>
      </c>
      <c r="C98" s="241"/>
      <c r="D98" s="242"/>
      <c r="E98" s="207">
        <f>E96*E97</f>
        <v>0</v>
      </c>
      <c r="F98" s="207">
        <f t="shared" ref="F98" si="81">F96*F97</f>
        <v>0</v>
      </c>
      <c r="G98" s="207">
        <f t="shared" ref="G98" si="82">G96*G97</f>
        <v>0</v>
      </c>
      <c r="H98" s="207">
        <f t="shared" ref="H98" si="83">H96*H97</f>
        <v>0</v>
      </c>
      <c r="I98" s="207">
        <f t="shared" ref="I98" si="84">I96*I97</f>
        <v>0</v>
      </c>
    </row>
    <row r="99" spans="2:9" ht="15" customHeight="1" x14ac:dyDescent="0.35">
      <c r="B99" s="238" t="s">
        <v>233</v>
      </c>
      <c r="C99" s="239"/>
      <c r="D99" s="181" t="s">
        <v>226</v>
      </c>
      <c r="E99" s="176"/>
      <c r="F99" s="176"/>
      <c r="G99" s="176"/>
      <c r="H99" s="176"/>
      <c r="I99" s="176"/>
    </row>
    <row r="100" spans="2:9" ht="15" customHeight="1" x14ac:dyDescent="0.35">
      <c r="B100" s="238" t="s">
        <v>227</v>
      </c>
      <c r="C100" s="239"/>
      <c r="D100" s="180" t="s">
        <v>227</v>
      </c>
      <c r="E100" s="171"/>
      <c r="F100" s="172"/>
      <c r="G100" s="173"/>
      <c r="H100" s="173"/>
      <c r="I100" s="171"/>
    </row>
    <row r="101" spans="2:9" ht="15" customHeight="1" x14ac:dyDescent="0.35">
      <c r="B101" s="240" t="str">
        <f>CONCATENATE(B99," - ",$B$91)</f>
        <v>Community - NDIS Income</v>
      </c>
      <c r="C101" s="241"/>
      <c r="D101" s="242"/>
      <c r="E101" s="207">
        <f>E99*E100</f>
        <v>0</v>
      </c>
      <c r="F101" s="207">
        <f t="shared" ref="F101" si="85">F99*F100</f>
        <v>0</v>
      </c>
      <c r="G101" s="207">
        <f t="shared" ref="G101" si="86">G99*G100</f>
        <v>0</v>
      </c>
      <c r="H101" s="207">
        <f t="shared" ref="H101" si="87">H99*H100</f>
        <v>0</v>
      </c>
      <c r="I101" s="207">
        <f t="shared" ref="I101" si="88">I99*I100</f>
        <v>0</v>
      </c>
    </row>
    <row r="102" spans="2:9" ht="15" customHeight="1" x14ac:dyDescent="0.35">
      <c r="B102" s="238" t="s">
        <v>234</v>
      </c>
      <c r="C102" s="239"/>
      <c r="D102" s="181" t="s">
        <v>226</v>
      </c>
      <c r="E102" s="176"/>
      <c r="F102" s="176"/>
      <c r="G102" s="176"/>
      <c r="H102" s="176"/>
      <c r="I102" s="176"/>
    </row>
    <row r="103" spans="2:9" ht="15" customHeight="1" x14ac:dyDescent="0.35">
      <c r="B103" s="238" t="s">
        <v>227</v>
      </c>
      <c r="C103" s="239"/>
      <c r="D103" s="180" t="s">
        <v>227</v>
      </c>
      <c r="E103" s="171"/>
      <c r="F103" s="172"/>
      <c r="G103" s="173"/>
      <c r="H103" s="173"/>
      <c r="I103" s="171"/>
    </row>
    <row r="104" spans="2:9" ht="15" customHeight="1" x14ac:dyDescent="0.35">
      <c r="B104" s="240" t="str">
        <f>CONCATENATE(B102," - ",$B$91)</f>
        <v>Transport - NDIS Income</v>
      </c>
      <c r="C104" s="241"/>
      <c r="D104" s="242"/>
      <c r="E104" s="207">
        <f>E102*E103</f>
        <v>0</v>
      </c>
      <c r="F104" s="207">
        <f t="shared" ref="F104" si="89">F102*F103</f>
        <v>0</v>
      </c>
      <c r="G104" s="207">
        <f t="shared" ref="G104" si="90">G102*G103</f>
        <v>0</v>
      </c>
      <c r="H104" s="207">
        <f t="shared" ref="H104" si="91">H102*H103</f>
        <v>0</v>
      </c>
      <c r="I104" s="207">
        <f t="shared" ref="I104" si="92">I102*I103</f>
        <v>0</v>
      </c>
    </row>
    <row r="105" spans="2:9" ht="15" customHeight="1" thickBot="1" x14ac:dyDescent="0.4">
      <c r="B105" s="251" t="s">
        <v>230</v>
      </c>
      <c r="C105" s="251"/>
      <c r="D105" s="251"/>
      <c r="E105" s="201">
        <f>SUM(E95,E98,E101,E104)</f>
        <v>0</v>
      </c>
      <c r="F105" s="201">
        <f t="shared" ref="F105" si="93">SUM(F95,F98,F101)</f>
        <v>0</v>
      </c>
      <c r="G105" s="201">
        <f t="shared" ref="G105" si="94">SUM(G95,G98,G101)</f>
        <v>0</v>
      </c>
      <c r="H105" s="201">
        <f t="shared" ref="H105" si="95">SUM(H95,H98,H101)</f>
        <v>0</v>
      </c>
      <c r="I105" s="201">
        <f t="shared" ref="I105" si="96">SUM(I95,I98,I101)</f>
        <v>0</v>
      </c>
    </row>
    <row r="106" spans="2:9" ht="15" customHeight="1" x14ac:dyDescent="0.35"/>
    <row r="107" spans="2:9" ht="15" customHeight="1" x14ac:dyDescent="0.35"/>
    <row r="108" spans="2:9" ht="15" customHeight="1" x14ac:dyDescent="0.45">
      <c r="B108" s="82" t="s">
        <v>235</v>
      </c>
      <c r="C108" s="82"/>
      <c r="D108" s="204"/>
      <c r="E108" s="204"/>
      <c r="F108" s="206"/>
      <c r="G108" s="167"/>
      <c r="H108" s="167"/>
      <c r="I108" s="167"/>
    </row>
    <row r="109" spans="2:9" ht="15" customHeight="1" x14ac:dyDescent="0.35">
      <c r="B109" s="261" t="s">
        <v>45</v>
      </c>
      <c r="C109" s="262"/>
      <c r="D109" s="263"/>
      <c r="E109" s="168" t="s">
        <v>5</v>
      </c>
      <c r="F109" s="168" t="s">
        <v>6</v>
      </c>
      <c r="G109" s="168" t="s">
        <v>7</v>
      </c>
      <c r="H109" s="168" t="s">
        <v>144</v>
      </c>
      <c r="I109" s="168" t="s">
        <v>145</v>
      </c>
    </row>
    <row r="110" spans="2:9" ht="15" customHeight="1" x14ac:dyDescent="0.35">
      <c r="B110" s="258"/>
      <c r="C110" s="259"/>
      <c r="D110" s="260"/>
      <c r="E110" s="183"/>
      <c r="F110" s="183"/>
      <c r="G110" s="183"/>
      <c r="H110" s="183"/>
      <c r="I110" s="184"/>
    </row>
    <row r="111" spans="2:9" ht="15" customHeight="1" x14ac:dyDescent="0.35">
      <c r="B111" s="252"/>
      <c r="C111" s="253"/>
      <c r="D111" s="254"/>
      <c r="E111" s="171"/>
      <c r="F111" s="171"/>
      <c r="G111" s="171"/>
      <c r="H111" s="171"/>
      <c r="I111" s="185"/>
    </row>
    <row r="112" spans="2:9" ht="15" customHeight="1" x14ac:dyDescent="0.35">
      <c r="B112" s="252"/>
      <c r="C112" s="253"/>
      <c r="D112" s="254"/>
      <c r="E112" s="171"/>
      <c r="F112" s="171"/>
      <c r="G112" s="171"/>
      <c r="H112" s="171"/>
      <c r="I112" s="185"/>
    </row>
    <row r="113" spans="2:9" ht="15" customHeight="1" x14ac:dyDescent="0.35">
      <c r="B113" s="252"/>
      <c r="C113" s="253"/>
      <c r="D113" s="254"/>
      <c r="E113" s="171"/>
      <c r="F113" s="171"/>
      <c r="G113" s="171"/>
      <c r="H113" s="171"/>
      <c r="I113" s="185"/>
    </row>
    <row r="114" spans="2:9" ht="15" customHeight="1" x14ac:dyDescent="0.35">
      <c r="B114" s="252"/>
      <c r="C114" s="253"/>
      <c r="D114" s="254"/>
      <c r="E114" s="171"/>
      <c r="F114" s="171"/>
      <c r="G114" s="171"/>
      <c r="H114" s="171"/>
      <c r="I114" s="185"/>
    </row>
    <row r="115" spans="2:9" ht="15" customHeight="1" x14ac:dyDescent="0.35">
      <c r="B115" s="255"/>
      <c r="C115" s="256"/>
      <c r="D115" s="257"/>
      <c r="E115" s="182"/>
      <c r="F115" s="182"/>
      <c r="G115" s="182"/>
      <c r="H115" s="182"/>
      <c r="I115" s="186"/>
    </row>
    <row r="116" spans="2:9" ht="15" customHeight="1" thickBot="1" x14ac:dyDescent="0.4">
      <c r="B116" s="251" t="s">
        <v>236</v>
      </c>
      <c r="C116" s="251"/>
      <c r="D116" s="251"/>
      <c r="E116" s="201">
        <f>SUM(E110:E115)</f>
        <v>0</v>
      </c>
      <c r="F116" s="201">
        <f t="shared" ref="F116:I116" si="97">SUM(F110:F115)</f>
        <v>0</v>
      </c>
      <c r="G116" s="201">
        <f t="shared" si="97"/>
        <v>0</v>
      </c>
      <c r="H116" s="201">
        <f t="shared" si="97"/>
        <v>0</v>
      </c>
      <c r="I116" s="201">
        <f t="shared" si="97"/>
        <v>0</v>
      </c>
    </row>
    <row r="117" spans="2:9" ht="15" customHeight="1" x14ac:dyDescent="0.35"/>
    <row r="118" spans="2:9" ht="15" customHeight="1" x14ac:dyDescent="0.35"/>
    <row r="119" spans="2:9" ht="15" customHeight="1" x14ac:dyDescent="0.45">
      <c r="B119" s="82" t="s">
        <v>20</v>
      </c>
      <c r="C119" s="82"/>
      <c r="D119" s="204"/>
      <c r="E119" s="204"/>
      <c r="F119" s="206"/>
      <c r="G119" s="167"/>
      <c r="H119" s="167"/>
      <c r="I119" s="167"/>
    </row>
    <row r="120" spans="2:9" ht="15" customHeight="1" x14ac:dyDescent="0.35">
      <c r="B120" s="261" t="s">
        <v>45</v>
      </c>
      <c r="C120" s="262"/>
      <c r="D120" s="263"/>
      <c r="E120" s="168" t="s">
        <v>5</v>
      </c>
      <c r="F120" s="168" t="s">
        <v>6</v>
      </c>
      <c r="G120" s="168" t="s">
        <v>7</v>
      </c>
      <c r="H120" s="168" t="s">
        <v>144</v>
      </c>
      <c r="I120" s="168" t="s">
        <v>145</v>
      </c>
    </row>
    <row r="121" spans="2:9" ht="15" customHeight="1" x14ac:dyDescent="0.35">
      <c r="B121" s="258"/>
      <c r="C121" s="259"/>
      <c r="D121" s="260"/>
      <c r="E121" s="183"/>
      <c r="F121" s="183"/>
      <c r="G121" s="183"/>
      <c r="H121" s="183"/>
      <c r="I121" s="184"/>
    </row>
    <row r="122" spans="2:9" ht="15" customHeight="1" x14ac:dyDescent="0.35">
      <c r="B122" s="252"/>
      <c r="C122" s="253"/>
      <c r="D122" s="254"/>
      <c r="E122" s="171"/>
      <c r="F122" s="171"/>
      <c r="G122" s="171"/>
      <c r="H122" s="171"/>
      <c r="I122" s="185"/>
    </row>
    <row r="123" spans="2:9" ht="15" customHeight="1" x14ac:dyDescent="0.35">
      <c r="B123" s="252"/>
      <c r="C123" s="253"/>
      <c r="D123" s="254"/>
      <c r="E123" s="171"/>
      <c r="F123" s="171"/>
      <c r="G123" s="171"/>
      <c r="H123" s="171"/>
      <c r="I123" s="185"/>
    </row>
    <row r="124" spans="2:9" ht="15" customHeight="1" x14ac:dyDescent="0.35">
      <c r="B124" s="252"/>
      <c r="C124" s="253"/>
      <c r="D124" s="254"/>
      <c r="E124" s="171"/>
      <c r="F124" s="171"/>
      <c r="G124" s="171"/>
      <c r="H124" s="171"/>
      <c r="I124" s="185"/>
    </row>
    <row r="125" spans="2:9" ht="15" customHeight="1" x14ac:dyDescent="0.35">
      <c r="B125" s="252"/>
      <c r="C125" s="253"/>
      <c r="D125" s="254"/>
      <c r="E125" s="171"/>
      <c r="F125" s="171"/>
      <c r="G125" s="171"/>
      <c r="H125" s="171"/>
      <c r="I125" s="185"/>
    </row>
    <row r="126" spans="2:9" ht="15" customHeight="1" x14ac:dyDescent="0.35">
      <c r="B126" s="255"/>
      <c r="C126" s="256"/>
      <c r="D126" s="257"/>
      <c r="E126" s="182"/>
      <c r="F126" s="182"/>
      <c r="G126" s="182"/>
      <c r="H126" s="182"/>
      <c r="I126" s="186"/>
    </row>
    <row r="127" spans="2:9" ht="15" customHeight="1" thickBot="1" x14ac:dyDescent="0.4">
      <c r="B127" s="251" t="s">
        <v>237</v>
      </c>
      <c r="C127" s="251"/>
      <c r="D127" s="251"/>
      <c r="E127" s="201">
        <f>SUM(E121:E126)</f>
        <v>0</v>
      </c>
      <c r="F127" s="201">
        <f t="shared" ref="F127" si="98">SUM(F121:F126)</f>
        <v>0</v>
      </c>
      <c r="G127" s="201">
        <f t="shared" ref="G127" si="99">SUM(G121:G126)</f>
        <v>0</v>
      </c>
      <c r="H127" s="201">
        <f t="shared" ref="H127" si="100">SUM(H121:H126)</f>
        <v>0</v>
      </c>
      <c r="I127" s="201">
        <f t="shared" ref="I127" si="101">SUM(I121:I126)</f>
        <v>0</v>
      </c>
    </row>
    <row r="128" spans="2:9" ht="15" customHeight="1" x14ac:dyDescent="0.35"/>
    <row r="129" spans="2:9" ht="15" customHeight="1" x14ac:dyDescent="0.35"/>
    <row r="130" spans="2:9" ht="15" customHeight="1" x14ac:dyDescent="0.45">
      <c r="B130" s="82" t="s">
        <v>238</v>
      </c>
      <c r="C130" s="82"/>
      <c r="D130" s="204"/>
      <c r="E130" s="204"/>
      <c r="F130" s="206"/>
      <c r="G130" s="167"/>
      <c r="H130" s="167"/>
      <c r="I130" s="167"/>
    </row>
    <row r="131" spans="2:9" ht="15" customHeight="1" x14ac:dyDescent="0.35">
      <c r="B131" s="244"/>
      <c r="C131" s="245"/>
      <c r="D131" s="177"/>
      <c r="E131" s="168" t="s">
        <v>5</v>
      </c>
      <c r="F131" s="168" t="s">
        <v>6</v>
      </c>
      <c r="G131" s="168" t="s">
        <v>7</v>
      </c>
      <c r="H131" s="168" t="s">
        <v>144</v>
      </c>
      <c r="I131" s="168" t="s">
        <v>145</v>
      </c>
    </row>
    <row r="132" spans="2:9" ht="15" customHeight="1" x14ac:dyDescent="0.35">
      <c r="B132" s="236" t="s">
        <v>231</v>
      </c>
      <c r="C132" s="237"/>
      <c r="D132" s="179" t="s">
        <v>226</v>
      </c>
      <c r="E132" s="176"/>
      <c r="F132" s="176"/>
      <c r="G132" s="176"/>
      <c r="H132" s="176"/>
      <c r="I132" s="176"/>
    </row>
    <row r="133" spans="2:9" ht="15" customHeight="1" x14ac:dyDescent="0.35">
      <c r="B133" s="238" t="s">
        <v>227</v>
      </c>
      <c r="C133" s="239"/>
      <c r="D133" s="180" t="s">
        <v>227</v>
      </c>
      <c r="E133" s="171"/>
      <c r="F133" s="172"/>
      <c r="G133" s="173"/>
      <c r="H133" s="173"/>
      <c r="I133" s="171"/>
    </row>
    <row r="134" spans="2:9" ht="15" customHeight="1" x14ac:dyDescent="0.35">
      <c r="B134" s="240" t="str">
        <f>CONCATENATE(B132," - Rent Income")</f>
        <v>Home - Rent Income</v>
      </c>
      <c r="C134" s="241"/>
      <c r="D134" s="242"/>
      <c r="E134" s="207">
        <f>E132*E133</f>
        <v>0</v>
      </c>
      <c r="F134" s="207">
        <f t="shared" ref="F134" si="102">F132*F133</f>
        <v>0</v>
      </c>
      <c r="G134" s="207">
        <f t="shared" ref="G134" si="103">G132*G133</f>
        <v>0</v>
      </c>
      <c r="H134" s="207">
        <f t="shared" ref="H134" si="104">H132*H133</f>
        <v>0</v>
      </c>
      <c r="I134" s="207">
        <f t="shared" ref="I134" si="105">I132*I133</f>
        <v>0</v>
      </c>
    </row>
    <row r="135" spans="2:9" ht="15" customHeight="1" x14ac:dyDescent="0.35">
      <c r="B135" s="238" t="s">
        <v>239</v>
      </c>
      <c r="C135" s="239"/>
      <c r="D135" s="181" t="s">
        <v>226</v>
      </c>
      <c r="E135" s="176"/>
      <c r="F135" s="176"/>
      <c r="G135" s="176"/>
      <c r="H135" s="176"/>
      <c r="I135" s="176"/>
    </row>
    <row r="136" spans="2:9" ht="15" customHeight="1" x14ac:dyDescent="0.35">
      <c r="B136" s="238" t="s">
        <v>227</v>
      </c>
      <c r="C136" s="239"/>
      <c r="D136" s="180" t="s">
        <v>227</v>
      </c>
      <c r="E136" s="171"/>
      <c r="F136" s="172"/>
      <c r="G136" s="173"/>
      <c r="H136" s="173"/>
      <c r="I136" s="171"/>
    </row>
    <row r="137" spans="2:9" ht="15" customHeight="1" x14ac:dyDescent="0.35">
      <c r="B137" s="240" t="str">
        <f>CONCATENATE(B135," - ",$B$130)</f>
        <v>Strategy &amp; Development - SDA Income</v>
      </c>
      <c r="C137" s="241"/>
      <c r="D137" s="242"/>
      <c r="E137" s="207">
        <f>E135*E136</f>
        <v>0</v>
      </c>
      <c r="F137" s="207">
        <f t="shared" ref="F137" si="106">F135*F136</f>
        <v>0</v>
      </c>
      <c r="G137" s="207">
        <f t="shared" ref="G137" si="107">G135*G136</f>
        <v>0</v>
      </c>
      <c r="H137" s="207">
        <f t="shared" ref="H137" si="108">H135*H136</f>
        <v>0</v>
      </c>
      <c r="I137" s="207">
        <f t="shared" ref="I137" si="109">I135*I136</f>
        <v>0</v>
      </c>
    </row>
    <row r="138" spans="2:9" ht="15" customHeight="1" thickBot="1" x14ac:dyDescent="0.4">
      <c r="B138" s="251" t="s">
        <v>240</v>
      </c>
      <c r="C138" s="251"/>
      <c r="D138" s="251"/>
      <c r="E138" s="201">
        <f>SUM(E134,E137)</f>
        <v>0</v>
      </c>
      <c r="F138" s="201">
        <f t="shared" ref="F138:I138" si="110">SUM(F134,F137)</f>
        <v>0</v>
      </c>
      <c r="G138" s="201">
        <f t="shared" si="110"/>
        <v>0</v>
      </c>
      <c r="H138" s="201">
        <f t="shared" si="110"/>
        <v>0</v>
      </c>
      <c r="I138" s="201">
        <f t="shared" si="110"/>
        <v>0</v>
      </c>
    </row>
    <row r="139" spans="2:9" ht="15" customHeight="1" x14ac:dyDescent="0.35"/>
    <row r="140" spans="2:9" ht="15" customHeight="1" x14ac:dyDescent="0.35"/>
    <row r="141" spans="2:9" ht="15" customHeight="1" x14ac:dyDescent="0.45">
      <c r="B141" s="82" t="s">
        <v>23</v>
      </c>
      <c r="C141" s="82"/>
      <c r="D141" s="204"/>
      <c r="E141" s="204"/>
      <c r="F141" s="206"/>
      <c r="G141" s="167"/>
      <c r="H141" s="167"/>
      <c r="I141" s="167"/>
    </row>
    <row r="142" spans="2:9" ht="15" customHeight="1" x14ac:dyDescent="0.35">
      <c r="B142" s="244"/>
      <c r="C142" s="245"/>
      <c r="D142" s="177"/>
      <c r="E142" s="168" t="s">
        <v>5</v>
      </c>
      <c r="F142" s="168" t="s">
        <v>6</v>
      </c>
      <c r="G142" s="168" t="s">
        <v>7</v>
      </c>
      <c r="H142" s="168" t="s">
        <v>144</v>
      </c>
      <c r="I142" s="168" t="s">
        <v>145</v>
      </c>
    </row>
    <row r="143" spans="2:9" ht="15" customHeight="1" x14ac:dyDescent="0.35">
      <c r="B143" s="236" t="s">
        <v>231</v>
      </c>
      <c r="C143" s="237"/>
      <c r="D143" s="179" t="s">
        <v>226</v>
      </c>
      <c r="E143" s="176"/>
      <c r="F143" s="176"/>
      <c r="G143" s="176"/>
      <c r="H143" s="176"/>
      <c r="I143" s="176"/>
    </row>
    <row r="144" spans="2:9" ht="15" customHeight="1" x14ac:dyDescent="0.35">
      <c r="B144" s="238" t="s">
        <v>227</v>
      </c>
      <c r="C144" s="239"/>
      <c r="D144" s="180" t="s">
        <v>227</v>
      </c>
      <c r="E144" s="171"/>
      <c r="F144" s="172"/>
      <c r="G144" s="173"/>
      <c r="H144" s="173"/>
      <c r="I144" s="171"/>
    </row>
    <row r="145" spans="2:9" ht="15" customHeight="1" x14ac:dyDescent="0.35">
      <c r="B145" s="240" t="str">
        <f>CONCATENATE(B143," - Rental Income")</f>
        <v>Home - Rental Income</v>
      </c>
      <c r="C145" s="241"/>
      <c r="D145" s="242"/>
      <c r="E145" s="207">
        <f>E143*E144</f>
        <v>0</v>
      </c>
      <c r="F145" s="207">
        <f t="shared" ref="F145:I145" si="111">F143*F144</f>
        <v>0</v>
      </c>
      <c r="G145" s="207">
        <f t="shared" si="111"/>
        <v>0</v>
      </c>
      <c r="H145" s="207">
        <f t="shared" si="111"/>
        <v>0</v>
      </c>
      <c r="I145" s="207">
        <f t="shared" si="111"/>
        <v>0</v>
      </c>
    </row>
    <row r="146" spans="2:9" ht="15" customHeight="1" x14ac:dyDescent="0.35">
      <c r="B146" s="238" t="s">
        <v>239</v>
      </c>
      <c r="C146" s="239"/>
      <c r="D146" s="181" t="s">
        <v>226</v>
      </c>
      <c r="E146" s="176"/>
      <c r="F146" s="176"/>
      <c r="G146" s="176"/>
      <c r="H146" s="176"/>
      <c r="I146" s="176"/>
    </row>
    <row r="147" spans="2:9" ht="15" customHeight="1" x14ac:dyDescent="0.35">
      <c r="B147" s="238" t="s">
        <v>227</v>
      </c>
      <c r="C147" s="239"/>
      <c r="D147" s="180" t="s">
        <v>227</v>
      </c>
      <c r="E147" s="171"/>
      <c r="F147" s="172"/>
      <c r="G147" s="173"/>
      <c r="H147" s="173"/>
      <c r="I147" s="171"/>
    </row>
    <row r="148" spans="2:9" ht="15" customHeight="1" x14ac:dyDescent="0.35">
      <c r="B148" s="240" t="str">
        <f>CONCATENATE(B146," - ",$B$141)</f>
        <v>Strategy &amp; Development - Rental Income</v>
      </c>
      <c r="C148" s="241"/>
      <c r="D148" s="242"/>
      <c r="E148" s="207">
        <f>E146*E147</f>
        <v>0</v>
      </c>
      <c r="F148" s="207">
        <f t="shared" ref="F148:I148" si="112">F146*F147</f>
        <v>0</v>
      </c>
      <c r="G148" s="207">
        <f t="shared" si="112"/>
        <v>0</v>
      </c>
      <c r="H148" s="207">
        <f t="shared" si="112"/>
        <v>0</v>
      </c>
      <c r="I148" s="207">
        <f t="shared" si="112"/>
        <v>0</v>
      </c>
    </row>
    <row r="149" spans="2:9" ht="15" customHeight="1" thickBot="1" x14ac:dyDescent="0.4">
      <c r="B149" s="251" t="s">
        <v>241</v>
      </c>
      <c r="C149" s="251"/>
      <c r="D149" s="251"/>
      <c r="E149" s="201">
        <f>SUM(E145,E148)</f>
        <v>0</v>
      </c>
      <c r="F149" s="201">
        <f t="shared" ref="F149:I149" si="113">SUM(F145,F148)</f>
        <v>0</v>
      </c>
      <c r="G149" s="201">
        <f t="shared" si="113"/>
        <v>0</v>
      </c>
      <c r="H149" s="201">
        <f t="shared" si="113"/>
        <v>0</v>
      </c>
      <c r="I149" s="201">
        <f t="shared" si="113"/>
        <v>0</v>
      </c>
    </row>
    <row r="150" spans="2:9" ht="15" customHeight="1" x14ac:dyDescent="0.35"/>
  </sheetData>
  <sheetProtection algorithmName="SHA-512" hashValue="Vkbq+bMPtkb8jXS15Akw+4GYAEdpEyrlMP2JDpaCPrCXj4S4zzZ92KWRIzRexeRctZNSivu4ew87ZgUzEJR+Zg==" saltValue="hko29bzfUH2PhGHb4kXsyg==" spinCount="100000" sheet="1" formatCells="0" formatColumns="0" formatRows="0"/>
  <mergeCells count="82">
    <mergeCell ref="B145:D145"/>
    <mergeCell ref="B148:D148"/>
    <mergeCell ref="B149:D149"/>
    <mergeCell ref="B146:C147"/>
    <mergeCell ref="B138:D138"/>
    <mergeCell ref="B137:D137"/>
    <mergeCell ref="B142:C142"/>
    <mergeCell ref="B143:C144"/>
    <mergeCell ref="B131:C131"/>
    <mergeCell ref="B132:C133"/>
    <mergeCell ref="B135:C136"/>
    <mergeCell ref="B134:D134"/>
    <mergeCell ref="B123:D123"/>
    <mergeCell ref="B124:D124"/>
    <mergeCell ref="B125:D125"/>
    <mergeCell ref="B126:D126"/>
    <mergeCell ref="B127:D127"/>
    <mergeCell ref="B122:D122"/>
    <mergeCell ref="B115:D115"/>
    <mergeCell ref="B104:D104"/>
    <mergeCell ref="B105:D105"/>
    <mergeCell ref="B112:D112"/>
    <mergeCell ref="B121:D121"/>
    <mergeCell ref="B116:D116"/>
    <mergeCell ref="B109:D109"/>
    <mergeCell ref="B110:D110"/>
    <mergeCell ref="B111:D111"/>
    <mergeCell ref="B113:D113"/>
    <mergeCell ref="B114:D114"/>
    <mergeCell ref="B120:D120"/>
    <mergeCell ref="B96:C97"/>
    <mergeCell ref="B98:D98"/>
    <mergeCell ref="B99:C100"/>
    <mergeCell ref="B101:D101"/>
    <mergeCell ref="B102:C103"/>
    <mergeCell ref="B92:C92"/>
    <mergeCell ref="B93:C94"/>
    <mergeCell ref="B95:D95"/>
    <mergeCell ref="B84:D84"/>
    <mergeCell ref="B88:D88"/>
    <mergeCell ref="B85:C86"/>
    <mergeCell ref="B87:D87"/>
    <mergeCell ref="B62:C63"/>
    <mergeCell ref="B64:D64"/>
    <mergeCell ref="B65:C66"/>
    <mergeCell ref="B67:D67"/>
    <mergeCell ref="B68:C69"/>
    <mergeCell ref="B70:D70"/>
    <mergeCell ref="B76:C77"/>
    <mergeCell ref="B79:C80"/>
    <mergeCell ref="B81:D81"/>
    <mergeCell ref="B82:C83"/>
    <mergeCell ref="B75:C75"/>
    <mergeCell ref="B78:D78"/>
    <mergeCell ref="B71:D71"/>
    <mergeCell ref="B57:D57"/>
    <mergeCell ref="B61:C61"/>
    <mergeCell ref="B26:D26"/>
    <mergeCell ref="B32:C32"/>
    <mergeCell ref="B33:C34"/>
    <mergeCell ref="B35:D35"/>
    <mergeCell ref="B36:C37"/>
    <mergeCell ref="B52:C52"/>
    <mergeCell ref="B51:C51"/>
    <mergeCell ref="B38:D38"/>
    <mergeCell ref="B39:C40"/>
    <mergeCell ref="B41:D41"/>
    <mergeCell ref="B42:C43"/>
    <mergeCell ref="B44:D44"/>
    <mergeCell ref="B45:C46"/>
    <mergeCell ref="B47:D47"/>
    <mergeCell ref="B29:C29"/>
    <mergeCell ref="B11:C11"/>
    <mergeCell ref="B12:C13"/>
    <mergeCell ref="B14:D14"/>
    <mergeCell ref="B15:C16"/>
    <mergeCell ref="B17:D17"/>
    <mergeCell ref="B18:C19"/>
    <mergeCell ref="B20:D20"/>
    <mergeCell ref="B21:C22"/>
    <mergeCell ref="B23:D23"/>
    <mergeCell ref="B24:C25"/>
  </mergeCells>
  <dataValidations count="1">
    <dataValidation type="list" allowBlank="1" showInputMessage="1" showErrorMessage="1" sqref="B57:D57" xr:uid="{F2277123-EB94-49E5-9746-E5545CEF5204}">
      <formula1>$A$56:$A$57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  <headerFooter>
    <oddFooter>&amp;L&amp;Z&amp;F</oddFooter>
  </headerFooter>
  <rowBreaks count="1" manualBreakCount="1">
    <brk id="72" max="1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83607-40F0-4A83-99F4-85498F00E83A}">
  <sheetPr>
    <pageSetUpPr fitToPage="1"/>
  </sheetPr>
  <dimension ref="A1:S39"/>
  <sheetViews>
    <sheetView showGridLines="0" zoomScaleNormal="100" workbookViewId="0">
      <selection activeCell="E9" sqref="E9"/>
    </sheetView>
  </sheetViews>
  <sheetFormatPr defaultColWidth="0" defaultRowHeight="14.5" zeroHeight="1" x14ac:dyDescent="0.35"/>
  <cols>
    <col min="1" max="1" width="9.1796875" style="73" customWidth="1"/>
    <col min="2" max="2" width="38.26953125" style="73" customWidth="1"/>
    <col min="3" max="3" width="28.81640625" style="73" bestFit="1" customWidth="1"/>
    <col min="4" max="4" width="33" style="73" hidden="1" customWidth="1"/>
    <col min="5" max="5" width="16.54296875" style="73" customWidth="1"/>
    <col min="6" max="6" width="12.81640625" style="73" customWidth="1"/>
    <col min="7" max="9" width="14" style="73" customWidth="1"/>
    <col min="10" max="10" width="13.453125" style="73" customWidth="1"/>
    <col min="11" max="12" width="9.1796875" style="73" customWidth="1"/>
    <col min="13" max="16" width="33" style="73" hidden="1" customWidth="1"/>
    <col min="17" max="19" width="0" style="73" hidden="1" customWidth="1"/>
    <col min="20" max="16384" width="9.1796875" style="73" hidden="1"/>
  </cols>
  <sheetData>
    <row r="1" spans="2:11" x14ac:dyDescent="0.35"/>
    <row r="2" spans="2:11" ht="18.5" x14ac:dyDescent="0.45">
      <c r="J2" s="74"/>
      <c r="K2" s="75" t="s">
        <v>1</v>
      </c>
    </row>
    <row r="3" spans="2:11" x14ac:dyDescent="0.35">
      <c r="K3" s="76" t="s">
        <v>243</v>
      </c>
    </row>
    <row r="4" spans="2:11" x14ac:dyDescent="0.35"/>
    <row r="5" spans="2:11" x14ac:dyDescent="0.35"/>
    <row r="6" spans="2:11" ht="18.5" x14ac:dyDescent="0.45">
      <c r="B6" s="77" t="s">
        <v>2</v>
      </c>
      <c r="C6" s="213" t="str">
        <f>Summary!C6</f>
        <v>&lt;&lt;Project A&gt;&gt;</v>
      </c>
      <c r="D6" s="215"/>
      <c r="E6" s="214"/>
    </row>
    <row r="7" spans="2:11" x14ac:dyDescent="0.35"/>
    <row r="8" spans="2:11" x14ac:dyDescent="0.35">
      <c r="B8" s="78" t="s">
        <v>45</v>
      </c>
      <c r="C8" s="79" t="s">
        <v>123</v>
      </c>
      <c r="D8" s="80" t="s">
        <v>124</v>
      </c>
      <c r="E8" s="80" t="str">
        <f>Summary!F20</f>
        <v>Y1</v>
      </c>
      <c r="F8" s="80" t="str">
        <f>Summary!G20</f>
        <v>Y2</v>
      </c>
      <c r="G8" s="80" t="str">
        <f>Summary!H20</f>
        <v>Y3</v>
      </c>
      <c r="H8" s="80" t="str">
        <f>Summary!I20</f>
        <v>Y4</v>
      </c>
      <c r="I8" s="80" t="str">
        <f>Summary!J20</f>
        <v>Y5</v>
      </c>
      <c r="J8" s="80" t="s">
        <v>136</v>
      </c>
    </row>
    <row r="9" spans="2:11" x14ac:dyDescent="0.35">
      <c r="B9" s="48"/>
      <c r="C9" s="15" t="s">
        <v>121</v>
      </c>
      <c r="D9" s="16">
        <f>IFERROR(VLOOKUP(C:C,'GL Codes'!B:C,2,FALSE),"")</f>
        <v>0</v>
      </c>
      <c r="E9" s="98"/>
      <c r="F9" s="99"/>
      <c r="G9" s="100"/>
      <c r="H9" s="100"/>
      <c r="I9" s="100"/>
      <c r="J9" s="101">
        <f>SUM(E9:I9)</f>
        <v>0</v>
      </c>
    </row>
    <row r="10" spans="2:11" x14ac:dyDescent="0.35">
      <c r="B10" s="47"/>
      <c r="C10" s="16" t="s">
        <v>121</v>
      </c>
      <c r="D10" s="16">
        <f>IFERROR(VLOOKUP(C:C,'GL Codes'!B:C,2,FALSE),"")</f>
        <v>0</v>
      </c>
      <c r="E10" s="102"/>
      <c r="F10" s="103"/>
      <c r="G10" s="104"/>
      <c r="H10" s="104"/>
      <c r="I10" s="104"/>
      <c r="J10" s="105">
        <f t="shared" ref="J10:J38" si="0">SUM(E10:I10)</f>
        <v>0</v>
      </c>
    </row>
    <row r="11" spans="2:11" x14ac:dyDescent="0.35">
      <c r="B11" s="47"/>
      <c r="C11" s="16" t="s">
        <v>121</v>
      </c>
      <c r="D11" s="16">
        <f>IFERROR(VLOOKUP(C:C,'GL Codes'!B:C,2,FALSE),"")</f>
        <v>0</v>
      </c>
      <c r="E11" s="102"/>
      <c r="F11" s="103"/>
      <c r="G11" s="104"/>
      <c r="H11" s="104"/>
      <c r="I11" s="104"/>
      <c r="J11" s="105">
        <f t="shared" si="0"/>
        <v>0</v>
      </c>
    </row>
    <row r="12" spans="2:11" x14ac:dyDescent="0.35">
      <c r="B12" s="47"/>
      <c r="C12" s="16" t="s">
        <v>121</v>
      </c>
      <c r="D12" s="16">
        <f>IFERROR(VLOOKUP(C:C,'GL Codes'!B:C,2,FALSE),"")</f>
        <v>0</v>
      </c>
      <c r="E12" s="102"/>
      <c r="F12" s="103"/>
      <c r="G12" s="104"/>
      <c r="H12" s="104"/>
      <c r="I12" s="104"/>
      <c r="J12" s="105">
        <f t="shared" si="0"/>
        <v>0</v>
      </c>
    </row>
    <row r="13" spans="2:11" x14ac:dyDescent="0.35">
      <c r="B13" s="47"/>
      <c r="C13" s="16" t="s">
        <v>121</v>
      </c>
      <c r="D13" s="16">
        <f>IFERROR(VLOOKUP(C:C,'GL Codes'!B:C,2,FALSE),"")</f>
        <v>0</v>
      </c>
      <c r="E13" s="104"/>
      <c r="F13" s="104"/>
      <c r="G13" s="104"/>
      <c r="H13" s="104"/>
      <c r="I13" s="104"/>
      <c r="J13" s="105">
        <f t="shared" si="0"/>
        <v>0</v>
      </c>
    </row>
    <row r="14" spans="2:11" x14ac:dyDescent="0.35">
      <c r="B14" s="47"/>
      <c r="C14" s="16" t="s">
        <v>121</v>
      </c>
      <c r="D14" s="16">
        <f>IFERROR(VLOOKUP(C:C,'GL Codes'!B:C,2,FALSE),"")</f>
        <v>0</v>
      </c>
      <c r="E14" s="104"/>
      <c r="F14" s="104"/>
      <c r="G14" s="104"/>
      <c r="H14" s="104"/>
      <c r="I14" s="104"/>
      <c r="J14" s="105">
        <f t="shared" si="0"/>
        <v>0</v>
      </c>
    </row>
    <row r="15" spans="2:11" x14ac:dyDescent="0.35">
      <c r="B15" s="47"/>
      <c r="C15" s="16" t="s">
        <v>121</v>
      </c>
      <c r="D15" s="16">
        <f>IFERROR(VLOOKUP(C:C,'GL Codes'!B:C,2,FALSE),"")</f>
        <v>0</v>
      </c>
      <c r="E15" s="104"/>
      <c r="F15" s="104"/>
      <c r="G15" s="104"/>
      <c r="H15" s="104"/>
      <c r="I15" s="104"/>
      <c r="J15" s="105">
        <f t="shared" si="0"/>
        <v>0</v>
      </c>
    </row>
    <row r="16" spans="2:11" x14ac:dyDescent="0.35">
      <c r="B16" s="47"/>
      <c r="C16" s="16" t="s">
        <v>121</v>
      </c>
      <c r="D16" s="16">
        <f>IFERROR(VLOOKUP(C:C,'GL Codes'!B:C,2,FALSE),"")</f>
        <v>0</v>
      </c>
      <c r="E16" s="104"/>
      <c r="F16" s="104"/>
      <c r="G16" s="104"/>
      <c r="H16" s="104"/>
      <c r="I16" s="104"/>
      <c r="J16" s="105">
        <f t="shared" si="0"/>
        <v>0</v>
      </c>
    </row>
    <row r="17" spans="2:10" x14ac:dyDescent="0.35">
      <c r="B17" s="47"/>
      <c r="C17" s="16" t="s">
        <v>121</v>
      </c>
      <c r="D17" s="16">
        <f>IFERROR(VLOOKUP(C:C,'GL Codes'!B:C,2,FALSE),"")</f>
        <v>0</v>
      </c>
      <c r="E17" s="104"/>
      <c r="F17" s="104"/>
      <c r="G17" s="104"/>
      <c r="H17" s="104"/>
      <c r="I17" s="104"/>
      <c r="J17" s="105">
        <f t="shared" si="0"/>
        <v>0</v>
      </c>
    </row>
    <row r="18" spans="2:10" x14ac:dyDescent="0.35">
      <c r="B18" s="47"/>
      <c r="C18" s="16" t="s">
        <v>121</v>
      </c>
      <c r="D18" s="16">
        <f>IFERROR(VLOOKUP(C:C,'GL Codes'!B:C,2,FALSE),"")</f>
        <v>0</v>
      </c>
      <c r="E18" s="104"/>
      <c r="F18" s="104"/>
      <c r="G18" s="104"/>
      <c r="H18" s="104"/>
      <c r="I18" s="104"/>
      <c r="J18" s="105">
        <f t="shared" si="0"/>
        <v>0</v>
      </c>
    </row>
    <row r="19" spans="2:10" x14ac:dyDescent="0.35">
      <c r="B19" s="47"/>
      <c r="C19" s="16" t="s">
        <v>121</v>
      </c>
      <c r="D19" s="16">
        <f>IFERROR(VLOOKUP(C:C,'GL Codes'!B:C,2,FALSE),"")</f>
        <v>0</v>
      </c>
      <c r="E19" s="104"/>
      <c r="F19" s="104"/>
      <c r="G19" s="104"/>
      <c r="H19" s="104"/>
      <c r="I19" s="104"/>
      <c r="J19" s="105">
        <f t="shared" si="0"/>
        <v>0</v>
      </c>
    </row>
    <row r="20" spans="2:10" x14ac:dyDescent="0.35">
      <c r="B20" s="47"/>
      <c r="C20" s="16" t="s">
        <v>121</v>
      </c>
      <c r="D20" s="16">
        <f>IFERROR(VLOOKUP(C:C,'GL Codes'!B:C,2,FALSE),"")</f>
        <v>0</v>
      </c>
      <c r="E20" s="104"/>
      <c r="F20" s="104"/>
      <c r="G20" s="104"/>
      <c r="H20" s="104"/>
      <c r="I20" s="104"/>
      <c r="J20" s="105">
        <f t="shared" si="0"/>
        <v>0</v>
      </c>
    </row>
    <row r="21" spans="2:10" x14ac:dyDescent="0.35">
      <c r="B21" s="47"/>
      <c r="C21" s="16" t="s">
        <v>121</v>
      </c>
      <c r="D21" s="16">
        <f>IFERROR(VLOOKUP(C:C,'GL Codes'!B:C,2,FALSE),"")</f>
        <v>0</v>
      </c>
      <c r="E21" s="104"/>
      <c r="F21" s="104"/>
      <c r="G21" s="104"/>
      <c r="H21" s="104"/>
      <c r="I21" s="104"/>
      <c r="J21" s="105">
        <f t="shared" si="0"/>
        <v>0</v>
      </c>
    </row>
    <row r="22" spans="2:10" x14ac:dyDescent="0.35">
      <c r="B22" s="47"/>
      <c r="C22" s="16" t="s">
        <v>121</v>
      </c>
      <c r="D22" s="16">
        <f>IFERROR(VLOOKUP(C:C,'GL Codes'!B:C,2,FALSE),"")</f>
        <v>0</v>
      </c>
      <c r="E22" s="104"/>
      <c r="F22" s="104"/>
      <c r="G22" s="104"/>
      <c r="H22" s="104"/>
      <c r="I22" s="104"/>
      <c r="J22" s="105">
        <f t="shared" si="0"/>
        <v>0</v>
      </c>
    </row>
    <row r="23" spans="2:10" x14ac:dyDescent="0.35">
      <c r="B23" s="47"/>
      <c r="C23" s="16" t="s">
        <v>121</v>
      </c>
      <c r="D23" s="16">
        <f>IFERROR(VLOOKUP(C:C,'GL Codes'!B:C,2,FALSE),"")</f>
        <v>0</v>
      </c>
      <c r="E23" s="104"/>
      <c r="F23" s="104"/>
      <c r="G23" s="104"/>
      <c r="H23" s="104"/>
      <c r="I23" s="104"/>
      <c r="J23" s="105">
        <f t="shared" si="0"/>
        <v>0</v>
      </c>
    </row>
    <row r="24" spans="2:10" x14ac:dyDescent="0.35">
      <c r="B24" s="47"/>
      <c r="C24" s="16" t="s">
        <v>121</v>
      </c>
      <c r="D24" s="16">
        <f>IFERROR(VLOOKUP(C:C,'GL Codes'!B:C,2,FALSE),"")</f>
        <v>0</v>
      </c>
      <c r="E24" s="104"/>
      <c r="F24" s="104"/>
      <c r="G24" s="104"/>
      <c r="H24" s="104"/>
      <c r="I24" s="104"/>
      <c r="J24" s="105">
        <f t="shared" si="0"/>
        <v>0</v>
      </c>
    </row>
    <row r="25" spans="2:10" x14ac:dyDescent="0.35">
      <c r="B25" s="47"/>
      <c r="C25" s="16" t="s">
        <v>121</v>
      </c>
      <c r="D25" s="16">
        <f>IFERROR(VLOOKUP(C:C,'GL Codes'!B:C,2,FALSE),"")</f>
        <v>0</v>
      </c>
      <c r="E25" s="104"/>
      <c r="F25" s="104"/>
      <c r="G25" s="104"/>
      <c r="H25" s="104"/>
      <c r="I25" s="104"/>
      <c r="J25" s="105">
        <f t="shared" si="0"/>
        <v>0</v>
      </c>
    </row>
    <row r="26" spans="2:10" x14ac:dyDescent="0.35">
      <c r="B26" s="47"/>
      <c r="C26" s="16" t="s">
        <v>121</v>
      </c>
      <c r="D26" s="16">
        <f>IFERROR(VLOOKUP(C:C,'GL Codes'!B:C,2,FALSE),"")</f>
        <v>0</v>
      </c>
      <c r="E26" s="104"/>
      <c r="F26" s="104"/>
      <c r="G26" s="104"/>
      <c r="H26" s="104"/>
      <c r="I26" s="104"/>
      <c r="J26" s="105">
        <f t="shared" si="0"/>
        <v>0</v>
      </c>
    </row>
    <row r="27" spans="2:10" x14ac:dyDescent="0.35">
      <c r="B27" s="47"/>
      <c r="C27" s="16" t="s">
        <v>121</v>
      </c>
      <c r="D27" s="16">
        <f>IFERROR(VLOOKUP(C:C,'GL Codes'!B:C,2,FALSE),"")</f>
        <v>0</v>
      </c>
      <c r="E27" s="104"/>
      <c r="F27" s="104"/>
      <c r="G27" s="104"/>
      <c r="H27" s="104"/>
      <c r="I27" s="104"/>
      <c r="J27" s="105">
        <f t="shared" si="0"/>
        <v>0</v>
      </c>
    </row>
    <row r="28" spans="2:10" x14ac:dyDescent="0.35">
      <c r="B28" s="47"/>
      <c r="C28" s="16" t="s">
        <v>121</v>
      </c>
      <c r="D28" s="16">
        <f>IFERROR(VLOOKUP(C:C,'GL Codes'!B:C,2,FALSE),"")</f>
        <v>0</v>
      </c>
      <c r="E28" s="104"/>
      <c r="F28" s="104"/>
      <c r="G28" s="104"/>
      <c r="H28" s="104"/>
      <c r="I28" s="104"/>
      <c r="J28" s="105">
        <f t="shared" si="0"/>
        <v>0</v>
      </c>
    </row>
    <row r="29" spans="2:10" x14ac:dyDescent="0.35">
      <c r="B29" s="47"/>
      <c r="C29" s="16" t="s">
        <v>121</v>
      </c>
      <c r="D29" s="16">
        <f>IFERROR(VLOOKUP(C:C,'GL Codes'!B:C,2,FALSE),"")</f>
        <v>0</v>
      </c>
      <c r="E29" s="104"/>
      <c r="F29" s="104"/>
      <c r="G29" s="104"/>
      <c r="H29" s="104"/>
      <c r="I29" s="104"/>
      <c r="J29" s="105">
        <f t="shared" si="0"/>
        <v>0</v>
      </c>
    </row>
    <row r="30" spans="2:10" x14ac:dyDescent="0.35">
      <c r="B30" s="47"/>
      <c r="C30" s="16" t="s">
        <v>121</v>
      </c>
      <c r="D30" s="16">
        <f>IFERROR(VLOOKUP(C:C,'GL Codes'!B:C,2,FALSE),"")</f>
        <v>0</v>
      </c>
      <c r="E30" s="104"/>
      <c r="F30" s="104"/>
      <c r="G30" s="104"/>
      <c r="H30" s="104"/>
      <c r="I30" s="104"/>
      <c r="J30" s="105">
        <f t="shared" si="0"/>
        <v>0</v>
      </c>
    </row>
    <row r="31" spans="2:10" x14ac:dyDescent="0.35">
      <c r="B31" s="47"/>
      <c r="C31" s="16" t="s">
        <v>121</v>
      </c>
      <c r="D31" s="16">
        <f>IFERROR(VLOOKUP(C:C,'GL Codes'!B:C,2,FALSE),"")</f>
        <v>0</v>
      </c>
      <c r="E31" s="104"/>
      <c r="F31" s="104"/>
      <c r="G31" s="104"/>
      <c r="H31" s="104"/>
      <c r="I31" s="104"/>
      <c r="J31" s="105">
        <f t="shared" si="0"/>
        <v>0</v>
      </c>
    </row>
    <row r="32" spans="2:10" x14ac:dyDescent="0.35">
      <c r="B32" s="47"/>
      <c r="C32" s="16" t="s">
        <v>121</v>
      </c>
      <c r="D32" s="16">
        <f>IFERROR(VLOOKUP(C:C,'GL Codes'!B:C,2,FALSE),"")</f>
        <v>0</v>
      </c>
      <c r="E32" s="104"/>
      <c r="F32" s="104"/>
      <c r="G32" s="104"/>
      <c r="H32" s="104"/>
      <c r="I32" s="104"/>
      <c r="J32" s="105">
        <f t="shared" si="0"/>
        <v>0</v>
      </c>
    </row>
    <row r="33" spans="2:10" x14ac:dyDescent="0.35">
      <c r="B33" s="47"/>
      <c r="C33" s="16" t="s">
        <v>121</v>
      </c>
      <c r="D33" s="16">
        <f>IFERROR(VLOOKUP(C:C,'GL Codes'!B:C,2,FALSE),"")</f>
        <v>0</v>
      </c>
      <c r="E33" s="104"/>
      <c r="F33" s="104"/>
      <c r="G33" s="104"/>
      <c r="H33" s="104"/>
      <c r="I33" s="104"/>
      <c r="J33" s="105">
        <f t="shared" si="0"/>
        <v>0</v>
      </c>
    </row>
    <row r="34" spans="2:10" x14ac:dyDescent="0.35">
      <c r="B34" s="47"/>
      <c r="C34" s="16" t="s">
        <v>121</v>
      </c>
      <c r="D34" s="16">
        <f>IFERROR(VLOOKUP(C:C,'GL Codes'!B:C,2,FALSE),"")</f>
        <v>0</v>
      </c>
      <c r="E34" s="104"/>
      <c r="F34" s="104"/>
      <c r="G34" s="104"/>
      <c r="H34" s="104"/>
      <c r="I34" s="104"/>
      <c r="J34" s="105">
        <f t="shared" si="0"/>
        <v>0</v>
      </c>
    </row>
    <row r="35" spans="2:10" x14ac:dyDescent="0.35">
      <c r="B35" s="47"/>
      <c r="C35" s="16" t="s">
        <v>121</v>
      </c>
      <c r="D35" s="16">
        <f>IFERROR(VLOOKUP(C:C,'GL Codes'!B:C,2,FALSE),"")</f>
        <v>0</v>
      </c>
      <c r="E35" s="104"/>
      <c r="F35" s="104"/>
      <c r="G35" s="104"/>
      <c r="H35" s="104"/>
      <c r="I35" s="104"/>
      <c r="J35" s="105">
        <f t="shared" si="0"/>
        <v>0</v>
      </c>
    </row>
    <row r="36" spans="2:10" x14ac:dyDescent="0.35">
      <c r="B36" s="47"/>
      <c r="C36" s="16" t="s">
        <v>121</v>
      </c>
      <c r="D36" s="16">
        <f>IFERROR(VLOOKUP(C:C,'GL Codes'!B:C,2,FALSE),"")</f>
        <v>0</v>
      </c>
      <c r="E36" s="104"/>
      <c r="F36" s="104"/>
      <c r="G36" s="104"/>
      <c r="H36" s="104"/>
      <c r="I36" s="104"/>
      <c r="J36" s="105">
        <f t="shared" si="0"/>
        <v>0</v>
      </c>
    </row>
    <row r="37" spans="2:10" x14ac:dyDescent="0.35">
      <c r="B37" s="47"/>
      <c r="C37" s="16" t="s">
        <v>121</v>
      </c>
      <c r="D37" s="56">
        <f>IFERROR(VLOOKUP(C:C,'GL Codes'!B:C,2,FALSE),"")</f>
        <v>0</v>
      </c>
      <c r="E37" s="106"/>
      <c r="F37" s="106"/>
      <c r="G37" s="106"/>
      <c r="H37" s="106"/>
      <c r="I37" s="106"/>
      <c r="J37" s="105">
        <f t="shared" si="0"/>
        <v>0</v>
      </c>
    </row>
    <row r="38" spans="2:10" x14ac:dyDescent="0.35">
      <c r="B38" s="55"/>
      <c r="C38" s="17" t="s">
        <v>121</v>
      </c>
      <c r="D38" s="17">
        <f>IFERROR(VLOOKUP(C:C,'GL Codes'!B:C,2,FALSE),"")</f>
        <v>0</v>
      </c>
      <c r="E38" s="107"/>
      <c r="F38" s="107"/>
      <c r="G38" s="107"/>
      <c r="H38" s="107"/>
      <c r="I38" s="107"/>
      <c r="J38" s="108">
        <f t="shared" si="0"/>
        <v>0</v>
      </c>
    </row>
    <row r="39" spans="2:10" x14ac:dyDescent="0.35"/>
  </sheetData>
  <sheetProtection algorithmName="SHA-512" hashValue="lJ1hg50XlkVdnrn4CDhJJTK9FDY7PgUMOHTXvovkMvfemfi7WnZ1awhh0eqf2KCucC9J+YiFzsHHZAPI34Malg==" saltValue="dgu3zZcG46EqZQqEzfl5+g==" spinCount="100000" sheet="1" objects="1" scenarios="1" formatCells="0" formatColumns="0" formatRows="0"/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Footer>&amp;L&amp;Z&amp;F</oddFooter>
  </headerFooter>
  <ignoredErrors>
    <ignoredError sqref="D9:D3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EB39E45B-EE15-483D-95C6-B660F610D180}">
          <x14:formula1>
            <xm:f>'GL Codes'!$B$2:$B$15</xm:f>
          </x14:formula1>
          <xm:sqref>C9:C38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10976-19E0-47DE-8734-D71DC85B79C4}">
  <sheetPr>
    <pageSetUpPr fitToPage="1"/>
  </sheetPr>
  <dimension ref="A1:XFC39"/>
  <sheetViews>
    <sheetView showGridLines="0" topLeftCell="A4" zoomScaleNormal="100" workbookViewId="0">
      <selection activeCell="D10" sqref="D10"/>
    </sheetView>
  </sheetViews>
  <sheetFormatPr defaultColWidth="0" defaultRowHeight="14.5" zeroHeight="1" x14ac:dyDescent="0.35"/>
  <cols>
    <col min="1" max="1" width="34.81640625" style="28" customWidth="1"/>
    <col min="2" max="2" width="17.1796875" style="28" customWidth="1"/>
    <col min="3" max="5" width="13.54296875" style="28" customWidth="1"/>
    <col min="6" max="6" width="11.54296875" style="28" bestFit="1" customWidth="1"/>
    <col min="7" max="8" width="10.54296875" style="18" hidden="1"/>
    <col min="9" max="254" width="9.1796875" style="18" hidden="1"/>
    <col min="255" max="255" width="32.81640625" style="18" hidden="1"/>
    <col min="256" max="256" width="17.1796875" style="18" hidden="1"/>
    <col min="257" max="262" width="13.54296875" style="18" hidden="1"/>
    <col min="263" max="264" width="10.54296875" style="18" hidden="1"/>
    <col min="265" max="510" width="9.1796875" style="18" hidden="1"/>
    <col min="511" max="511" width="32.81640625" style="18" hidden="1"/>
    <col min="512" max="512" width="17.1796875" style="18" hidden="1"/>
    <col min="513" max="518" width="13.54296875" style="18" hidden="1"/>
    <col min="519" max="520" width="10.54296875" style="18" hidden="1"/>
    <col min="521" max="766" width="9.1796875" style="18" hidden="1"/>
    <col min="767" max="767" width="32.81640625" style="18" hidden="1"/>
    <col min="768" max="768" width="17.1796875" style="18" hidden="1"/>
    <col min="769" max="774" width="13.54296875" style="18" hidden="1"/>
    <col min="775" max="776" width="10.54296875" style="18" hidden="1"/>
    <col min="777" max="1022" width="9.1796875" style="18" hidden="1"/>
    <col min="1023" max="1023" width="32.81640625" style="18" hidden="1"/>
    <col min="1024" max="1024" width="17.1796875" style="18" hidden="1"/>
    <col min="1025" max="1030" width="13.54296875" style="18" hidden="1"/>
    <col min="1031" max="1032" width="10.54296875" style="18" hidden="1"/>
    <col min="1033" max="1278" width="9.1796875" style="18" hidden="1"/>
    <col min="1279" max="1279" width="32.81640625" style="18" hidden="1"/>
    <col min="1280" max="1280" width="17.1796875" style="18" hidden="1"/>
    <col min="1281" max="1286" width="13.54296875" style="18" hidden="1"/>
    <col min="1287" max="1288" width="10.54296875" style="18" hidden="1"/>
    <col min="1289" max="1534" width="9.1796875" style="18" hidden="1"/>
    <col min="1535" max="1535" width="32.81640625" style="18" hidden="1"/>
    <col min="1536" max="1536" width="17.1796875" style="18" hidden="1"/>
    <col min="1537" max="1542" width="13.54296875" style="18" hidden="1"/>
    <col min="1543" max="1544" width="10.54296875" style="18" hidden="1"/>
    <col min="1545" max="1790" width="9.1796875" style="18" hidden="1"/>
    <col min="1791" max="1791" width="32.81640625" style="18" hidden="1"/>
    <col min="1792" max="1792" width="17.1796875" style="18" hidden="1"/>
    <col min="1793" max="1798" width="13.54296875" style="18" hidden="1"/>
    <col min="1799" max="1800" width="10.54296875" style="18" hidden="1"/>
    <col min="1801" max="2046" width="9.1796875" style="18" hidden="1"/>
    <col min="2047" max="2047" width="32.81640625" style="18" hidden="1"/>
    <col min="2048" max="2048" width="17.1796875" style="18" hidden="1"/>
    <col min="2049" max="2054" width="13.54296875" style="18" hidden="1"/>
    <col min="2055" max="2056" width="10.54296875" style="18" hidden="1"/>
    <col min="2057" max="2302" width="9.1796875" style="18" hidden="1"/>
    <col min="2303" max="2303" width="32.81640625" style="18" hidden="1"/>
    <col min="2304" max="2304" width="17.1796875" style="18" hidden="1"/>
    <col min="2305" max="2310" width="13.54296875" style="18" hidden="1"/>
    <col min="2311" max="2312" width="10.54296875" style="18" hidden="1"/>
    <col min="2313" max="2558" width="9.1796875" style="18" hidden="1"/>
    <col min="2559" max="2559" width="32.81640625" style="18" hidden="1"/>
    <col min="2560" max="2560" width="17.1796875" style="18" hidden="1"/>
    <col min="2561" max="2566" width="13.54296875" style="18" hidden="1"/>
    <col min="2567" max="2568" width="10.54296875" style="18" hidden="1"/>
    <col min="2569" max="2814" width="9.1796875" style="18" hidden="1"/>
    <col min="2815" max="2815" width="32.81640625" style="18" hidden="1"/>
    <col min="2816" max="2816" width="17.1796875" style="18" hidden="1"/>
    <col min="2817" max="2822" width="13.54296875" style="18" hidden="1"/>
    <col min="2823" max="2824" width="10.54296875" style="18" hidden="1"/>
    <col min="2825" max="3070" width="9.1796875" style="18" hidden="1"/>
    <col min="3071" max="3071" width="32.81640625" style="18" hidden="1"/>
    <col min="3072" max="3072" width="17.1796875" style="18" hidden="1"/>
    <col min="3073" max="3078" width="13.54296875" style="18" hidden="1"/>
    <col min="3079" max="3080" width="10.54296875" style="18" hidden="1"/>
    <col min="3081" max="3326" width="9.1796875" style="18" hidden="1"/>
    <col min="3327" max="3327" width="32.81640625" style="18" hidden="1"/>
    <col min="3328" max="3328" width="17.1796875" style="18" hidden="1"/>
    <col min="3329" max="3334" width="13.54296875" style="18" hidden="1"/>
    <col min="3335" max="3336" width="10.54296875" style="18" hidden="1"/>
    <col min="3337" max="3582" width="9.1796875" style="18" hidden="1"/>
    <col min="3583" max="3583" width="32.81640625" style="18" hidden="1"/>
    <col min="3584" max="3584" width="17.1796875" style="18" hidden="1"/>
    <col min="3585" max="3590" width="13.54296875" style="18" hidden="1"/>
    <col min="3591" max="3592" width="10.54296875" style="18" hidden="1"/>
    <col min="3593" max="3838" width="9.1796875" style="18" hidden="1"/>
    <col min="3839" max="3839" width="32.81640625" style="18" hidden="1"/>
    <col min="3840" max="3840" width="17.1796875" style="18" hidden="1"/>
    <col min="3841" max="3846" width="13.54296875" style="18" hidden="1"/>
    <col min="3847" max="3848" width="10.54296875" style="18" hidden="1"/>
    <col min="3849" max="4094" width="9.1796875" style="18" hidden="1"/>
    <col min="4095" max="4095" width="32.81640625" style="18" hidden="1"/>
    <col min="4096" max="4096" width="17.1796875" style="18" hidden="1"/>
    <col min="4097" max="4102" width="13.54296875" style="18" hidden="1"/>
    <col min="4103" max="4104" width="10.54296875" style="18" hidden="1"/>
    <col min="4105" max="4350" width="9.1796875" style="18" hidden="1"/>
    <col min="4351" max="4351" width="32.81640625" style="18" hidden="1"/>
    <col min="4352" max="4352" width="17.1796875" style="18" hidden="1"/>
    <col min="4353" max="4358" width="13.54296875" style="18" hidden="1"/>
    <col min="4359" max="4360" width="10.54296875" style="18" hidden="1"/>
    <col min="4361" max="4606" width="9.1796875" style="18" hidden="1"/>
    <col min="4607" max="4607" width="32.81640625" style="18" hidden="1"/>
    <col min="4608" max="4608" width="17.1796875" style="18" hidden="1"/>
    <col min="4609" max="4614" width="13.54296875" style="18" hidden="1"/>
    <col min="4615" max="4616" width="10.54296875" style="18" hidden="1"/>
    <col min="4617" max="4862" width="9.1796875" style="18" hidden="1"/>
    <col min="4863" max="4863" width="32.81640625" style="18" hidden="1"/>
    <col min="4864" max="4864" width="17.1796875" style="18" hidden="1"/>
    <col min="4865" max="4870" width="13.54296875" style="18" hidden="1"/>
    <col min="4871" max="4872" width="10.54296875" style="18" hidden="1"/>
    <col min="4873" max="5118" width="9.1796875" style="18" hidden="1"/>
    <col min="5119" max="5119" width="32.81640625" style="18" hidden="1"/>
    <col min="5120" max="5120" width="17.1796875" style="18" hidden="1"/>
    <col min="5121" max="5126" width="13.54296875" style="18" hidden="1"/>
    <col min="5127" max="5128" width="10.54296875" style="18" hidden="1"/>
    <col min="5129" max="5374" width="9.1796875" style="18" hidden="1"/>
    <col min="5375" max="5375" width="32.81640625" style="18" hidden="1"/>
    <col min="5376" max="5376" width="17.1796875" style="18" hidden="1"/>
    <col min="5377" max="5382" width="13.54296875" style="18" hidden="1"/>
    <col min="5383" max="5384" width="10.54296875" style="18" hidden="1"/>
    <col min="5385" max="5630" width="9.1796875" style="18" hidden="1"/>
    <col min="5631" max="5631" width="32.81640625" style="18" hidden="1"/>
    <col min="5632" max="5632" width="17.1796875" style="18" hidden="1"/>
    <col min="5633" max="5638" width="13.54296875" style="18" hidden="1"/>
    <col min="5639" max="5640" width="10.54296875" style="18" hidden="1"/>
    <col min="5641" max="5886" width="9.1796875" style="18" hidden="1"/>
    <col min="5887" max="5887" width="32.81640625" style="18" hidden="1"/>
    <col min="5888" max="5888" width="17.1796875" style="18" hidden="1"/>
    <col min="5889" max="5894" width="13.54296875" style="18" hidden="1"/>
    <col min="5895" max="5896" width="10.54296875" style="18" hidden="1"/>
    <col min="5897" max="6142" width="9.1796875" style="18" hidden="1"/>
    <col min="6143" max="6143" width="32.81640625" style="18" hidden="1"/>
    <col min="6144" max="6144" width="17.1796875" style="18" hidden="1"/>
    <col min="6145" max="6150" width="13.54296875" style="18" hidden="1"/>
    <col min="6151" max="6152" width="10.54296875" style="18" hidden="1"/>
    <col min="6153" max="6398" width="9.1796875" style="18" hidden="1"/>
    <col min="6399" max="6399" width="32.81640625" style="18" hidden="1"/>
    <col min="6400" max="6400" width="17.1796875" style="18" hidden="1"/>
    <col min="6401" max="6406" width="13.54296875" style="18" hidden="1"/>
    <col min="6407" max="6408" width="10.54296875" style="18" hidden="1"/>
    <col min="6409" max="6654" width="9.1796875" style="18" hidden="1"/>
    <col min="6655" max="6655" width="32.81640625" style="18" hidden="1"/>
    <col min="6656" max="6656" width="17.1796875" style="18" hidden="1"/>
    <col min="6657" max="6662" width="13.54296875" style="18" hidden="1"/>
    <col min="6663" max="6664" width="10.54296875" style="18" hidden="1"/>
    <col min="6665" max="6910" width="9.1796875" style="18" hidden="1"/>
    <col min="6911" max="6911" width="32.81640625" style="18" hidden="1"/>
    <col min="6912" max="6912" width="17.1796875" style="18" hidden="1"/>
    <col min="6913" max="6918" width="13.54296875" style="18" hidden="1"/>
    <col min="6919" max="6920" width="10.54296875" style="18" hidden="1"/>
    <col min="6921" max="7166" width="9.1796875" style="18" hidden="1"/>
    <col min="7167" max="7167" width="32.81640625" style="18" hidden="1"/>
    <col min="7168" max="7168" width="17.1796875" style="18" hidden="1"/>
    <col min="7169" max="7174" width="13.54296875" style="18" hidden="1"/>
    <col min="7175" max="7176" width="10.54296875" style="18" hidden="1"/>
    <col min="7177" max="7422" width="9.1796875" style="18" hidden="1"/>
    <col min="7423" max="7423" width="32.81640625" style="18" hidden="1"/>
    <col min="7424" max="7424" width="17.1796875" style="18" hidden="1"/>
    <col min="7425" max="7430" width="13.54296875" style="18" hidden="1"/>
    <col min="7431" max="7432" width="10.54296875" style="18" hidden="1"/>
    <col min="7433" max="7678" width="9.1796875" style="18" hidden="1"/>
    <col min="7679" max="7679" width="32.81640625" style="18" hidden="1"/>
    <col min="7680" max="7680" width="17.1796875" style="18" hidden="1"/>
    <col min="7681" max="7686" width="13.54296875" style="18" hidden="1"/>
    <col min="7687" max="7688" width="10.54296875" style="18" hidden="1"/>
    <col min="7689" max="7934" width="9.1796875" style="18" hidden="1"/>
    <col min="7935" max="7935" width="32.81640625" style="18" hidden="1"/>
    <col min="7936" max="7936" width="17.1796875" style="18" hidden="1"/>
    <col min="7937" max="7942" width="13.54296875" style="18" hidden="1"/>
    <col min="7943" max="7944" width="10.54296875" style="18" hidden="1"/>
    <col min="7945" max="8190" width="9.1796875" style="18" hidden="1"/>
    <col min="8191" max="8191" width="32.81640625" style="18" hidden="1"/>
    <col min="8192" max="8192" width="17.1796875" style="18" hidden="1"/>
    <col min="8193" max="8198" width="13.54296875" style="18" hidden="1"/>
    <col min="8199" max="8200" width="10.54296875" style="18" hidden="1"/>
    <col min="8201" max="8446" width="9.1796875" style="18" hidden="1"/>
    <col min="8447" max="8447" width="32.81640625" style="18" hidden="1"/>
    <col min="8448" max="8448" width="17.1796875" style="18" hidden="1"/>
    <col min="8449" max="8454" width="13.54296875" style="18" hidden="1"/>
    <col min="8455" max="8456" width="10.54296875" style="18" hidden="1"/>
    <col min="8457" max="8702" width="9.1796875" style="18" hidden="1"/>
    <col min="8703" max="8703" width="32.81640625" style="18" hidden="1"/>
    <col min="8704" max="8704" width="17.1796875" style="18" hidden="1"/>
    <col min="8705" max="8710" width="13.54296875" style="18" hidden="1"/>
    <col min="8711" max="8712" width="10.54296875" style="18" hidden="1"/>
    <col min="8713" max="8958" width="9.1796875" style="18" hidden="1"/>
    <col min="8959" max="8959" width="32.81640625" style="18" hidden="1"/>
    <col min="8960" max="8960" width="17.1796875" style="18" hidden="1"/>
    <col min="8961" max="8966" width="13.54296875" style="18" hidden="1"/>
    <col min="8967" max="8968" width="10.54296875" style="18" hidden="1"/>
    <col min="8969" max="9214" width="9.1796875" style="18" hidden="1"/>
    <col min="9215" max="9215" width="32.81640625" style="18" hidden="1"/>
    <col min="9216" max="9216" width="17.1796875" style="18" hidden="1"/>
    <col min="9217" max="9222" width="13.54296875" style="18" hidden="1"/>
    <col min="9223" max="9224" width="10.54296875" style="18" hidden="1"/>
    <col min="9225" max="9470" width="9.1796875" style="18" hidden="1"/>
    <col min="9471" max="9471" width="32.81640625" style="18" hidden="1"/>
    <col min="9472" max="9472" width="17.1796875" style="18" hidden="1"/>
    <col min="9473" max="9478" width="13.54296875" style="18" hidden="1"/>
    <col min="9479" max="9480" width="10.54296875" style="18" hidden="1"/>
    <col min="9481" max="9726" width="9.1796875" style="18" hidden="1"/>
    <col min="9727" max="9727" width="32.81640625" style="18" hidden="1"/>
    <col min="9728" max="9728" width="17.1796875" style="18" hidden="1"/>
    <col min="9729" max="9734" width="13.54296875" style="18" hidden="1"/>
    <col min="9735" max="9736" width="10.54296875" style="18" hidden="1"/>
    <col min="9737" max="9982" width="9.1796875" style="18" hidden="1"/>
    <col min="9983" max="9983" width="32.81640625" style="18" hidden="1"/>
    <col min="9984" max="9984" width="17.1796875" style="18" hidden="1"/>
    <col min="9985" max="9990" width="13.54296875" style="18" hidden="1"/>
    <col min="9991" max="9992" width="10.54296875" style="18" hidden="1"/>
    <col min="9993" max="10238" width="9.1796875" style="18" hidden="1"/>
    <col min="10239" max="10239" width="32.81640625" style="18" hidden="1"/>
    <col min="10240" max="10240" width="17.1796875" style="18" hidden="1"/>
    <col min="10241" max="10246" width="13.54296875" style="18" hidden="1"/>
    <col min="10247" max="10248" width="10.54296875" style="18" hidden="1"/>
    <col min="10249" max="10494" width="9.1796875" style="18" hidden="1"/>
    <col min="10495" max="10495" width="32.81640625" style="18" hidden="1"/>
    <col min="10496" max="10496" width="17.1796875" style="18" hidden="1"/>
    <col min="10497" max="10502" width="13.54296875" style="18" hidden="1"/>
    <col min="10503" max="10504" width="10.54296875" style="18" hidden="1"/>
    <col min="10505" max="10750" width="9.1796875" style="18" hidden="1"/>
    <col min="10751" max="10751" width="32.81640625" style="18" hidden="1"/>
    <col min="10752" max="10752" width="17.1796875" style="18" hidden="1"/>
    <col min="10753" max="10758" width="13.54296875" style="18" hidden="1"/>
    <col min="10759" max="10760" width="10.54296875" style="18" hidden="1"/>
    <col min="10761" max="11006" width="9.1796875" style="18" hidden="1"/>
    <col min="11007" max="11007" width="32.81640625" style="18" hidden="1"/>
    <col min="11008" max="11008" width="17.1796875" style="18" hidden="1"/>
    <col min="11009" max="11014" width="13.54296875" style="18" hidden="1"/>
    <col min="11015" max="11016" width="10.54296875" style="18" hidden="1"/>
    <col min="11017" max="11262" width="9.1796875" style="18" hidden="1"/>
    <col min="11263" max="11263" width="32.81640625" style="18" hidden="1"/>
    <col min="11264" max="11264" width="17.1796875" style="18" hidden="1"/>
    <col min="11265" max="11270" width="13.54296875" style="18" hidden="1"/>
    <col min="11271" max="11272" width="10.54296875" style="18" hidden="1"/>
    <col min="11273" max="11518" width="9.1796875" style="18" hidden="1"/>
    <col min="11519" max="11519" width="32.81640625" style="18" hidden="1"/>
    <col min="11520" max="11520" width="17.1796875" style="18" hidden="1"/>
    <col min="11521" max="11526" width="13.54296875" style="18" hidden="1"/>
    <col min="11527" max="11528" width="10.54296875" style="18" hidden="1"/>
    <col min="11529" max="11774" width="9.1796875" style="18" hidden="1"/>
    <col min="11775" max="11775" width="32.81640625" style="18" hidden="1"/>
    <col min="11776" max="11776" width="17.1796875" style="18" hidden="1"/>
    <col min="11777" max="11782" width="13.54296875" style="18" hidden="1"/>
    <col min="11783" max="11784" width="10.54296875" style="18" hidden="1"/>
    <col min="11785" max="12030" width="9.1796875" style="18" hidden="1"/>
    <col min="12031" max="12031" width="32.81640625" style="18" hidden="1"/>
    <col min="12032" max="12032" width="17.1796875" style="18" hidden="1"/>
    <col min="12033" max="12038" width="13.54296875" style="18" hidden="1"/>
    <col min="12039" max="12040" width="10.54296875" style="18" hidden="1"/>
    <col min="12041" max="12286" width="9.1796875" style="18" hidden="1"/>
    <col min="12287" max="12287" width="32.81640625" style="18" hidden="1"/>
    <col min="12288" max="12288" width="17.1796875" style="18" hidden="1"/>
    <col min="12289" max="12294" width="13.54296875" style="18" hidden="1"/>
    <col min="12295" max="12296" width="10.54296875" style="18" hidden="1"/>
    <col min="12297" max="12542" width="9.1796875" style="18" hidden="1"/>
    <col min="12543" max="12543" width="32.81640625" style="18" hidden="1"/>
    <col min="12544" max="12544" width="17.1796875" style="18" hidden="1"/>
    <col min="12545" max="12550" width="13.54296875" style="18" hidden="1"/>
    <col min="12551" max="12552" width="10.54296875" style="18" hidden="1"/>
    <col min="12553" max="12798" width="9.1796875" style="18" hidden="1"/>
    <col min="12799" max="12799" width="32.81640625" style="18" hidden="1"/>
    <col min="12800" max="12800" width="17.1796875" style="18" hidden="1"/>
    <col min="12801" max="12806" width="13.54296875" style="18" hidden="1"/>
    <col min="12807" max="12808" width="10.54296875" style="18" hidden="1"/>
    <col min="12809" max="13054" width="9.1796875" style="18" hidden="1"/>
    <col min="13055" max="13055" width="32.81640625" style="18" hidden="1"/>
    <col min="13056" max="13056" width="17.1796875" style="18" hidden="1"/>
    <col min="13057" max="13062" width="13.54296875" style="18" hidden="1"/>
    <col min="13063" max="13064" width="10.54296875" style="18" hidden="1"/>
    <col min="13065" max="13310" width="9.1796875" style="18" hidden="1"/>
    <col min="13311" max="13311" width="32.81640625" style="18" hidden="1"/>
    <col min="13312" max="13312" width="17.1796875" style="18" hidden="1"/>
    <col min="13313" max="13318" width="13.54296875" style="18" hidden="1"/>
    <col min="13319" max="13320" width="10.54296875" style="18" hidden="1"/>
    <col min="13321" max="13566" width="9.1796875" style="18" hidden="1"/>
    <col min="13567" max="13567" width="32.81640625" style="18" hidden="1"/>
    <col min="13568" max="13568" width="17.1796875" style="18" hidden="1"/>
    <col min="13569" max="13574" width="13.54296875" style="18" hidden="1"/>
    <col min="13575" max="13576" width="10.54296875" style="18" hidden="1"/>
    <col min="13577" max="13822" width="9.1796875" style="18" hidden="1"/>
    <col min="13823" max="13823" width="32.81640625" style="18" hidden="1"/>
    <col min="13824" max="13824" width="17.1796875" style="18" hidden="1"/>
    <col min="13825" max="13830" width="13.54296875" style="18" hidden="1"/>
    <col min="13831" max="13832" width="10.54296875" style="18" hidden="1"/>
    <col min="13833" max="14078" width="9.1796875" style="18" hidden="1"/>
    <col min="14079" max="14079" width="32.81640625" style="18" hidden="1"/>
    <col min="14080" max="14080" width="17.1796875" style="18" hidden="1"/>
    <col min="14081" max="14086" width="13.54296875" style="18" hidden="1"/>
    <col min="14087" max="14088" width="10.54296875" style="18" hidden="1"/>
    <col min="14089" max="14334" width="9.1796875" style="18" hidden="1"/>
    <col min="14335" max="14335" width="32.81640625" style="18" hidden="1"/>
    <col min="14336" max="14336" width="17.1796875" style="18" hidden="1"/>
    <col min="14337" max="14342" width="13.54296875" style="18" hidden="1"/>
    <col min="14343" max="14344" width="10.54296875" style="18" hidden="1"/>
    <col min="14345" max="14590" width="9.1796875" style="18" hidden="1"/>
    <col min="14591" max="14591" width="32.81640625" style="18" hidden="1"/>
    <col min="14592" max="14592" width="17.1796875" style="18" hidden="1"/>
    <col min="14593" max="14598" width="13.54296875" style="18" hidden="1"/>
    <col min="14599" max="14600" width="10.54296875" style="18" hidden="1"/>
    <col min="14601" max="14846" width="9.1796875" style="18" hidden="1"/>
    <col min="14847" max="14847" width="32.81640625" style="18" hidden="1"/>
    <col min="14848" max="14848" width="17.1796875" style="18" hidden="1"/>
    <col min="14849" max="14854" width="13.54296875" style="18" hidden="1"/>
    <col min="14855" max="14856" width="10.54296875" style="18" hidden="1"/>
    <col min="14857" max="15102" width="9.1796875" style="18" hidden="1"/>
    <col min="15103" max="15103" width="32.81640625" style="18" hidden="1"/>
    <col min="15104" max="15104" width="17.1796875" style="18" hidden="1"/>
    <col min="15105" max="15110" width="13.54296875" style="18" hidden="1"/>
    <col min="15111" max="15112" width="10.54296875" style="18" hidden="1"/>
    <col min="15113" max="15358" width="9.1796875" style="18" hidden="1"/>
    <col min="15359" max="15359" width="32.81640625" style="18" hidden="1"/>
    <col min="15360" max="15360" width="17.1796875" style="18" hidden="1"/>
    <col min="15361" max="15366" width="13.54296875" style="18" hidden="1"/>
    <col min="15367" max="15368" width="10.54296875" style="18" hidden="1"/>
    <col min="15369" max="15614" width="9.1796875" style="18" hidden="1"/>
    <col min="15615" max="15615" width="32.81640625" style="18" hidden="1"/>
    <col min="15616" max="15616" width="17.1796875" style="18" hidden="1"/>
    <col min="15617" max="15622" width="13.54296875" style="18" hidden="1"/>
    <col min="15623" max="15624" width="10.54296875" style="18" hidden="1"/>
    <col min="15625" max="15870" width="9.1796875" style="18" hidden="1"/>
    <col min="15871" max="15871" width="32.81640625" style="18" hidden="1"/>
    <col min="15872" max="15872" width="17.1796875" style="18" hidden="1"/>
    <col min="15873" max="15878" width="13.54296875" style="18" hidden="1"/>
    <col min="15879" max="15880" width="10.54296875" style="18" hidden="1"/>
    <col min="15881" max="16126" width="9.1796875" style="18" hidden="1"/>
    <col min="16127" max="16127" width="32.81640625" style="18" hidden="1"/>
    <col min="16128" max="16128" width="17.1796875" style="18" hidden="1"/>
    <col min="16129" max="16134" width="13.54296875" style="18" hidden="1"/>
    <col min="16135" max="16136" width="10.54296875" style="18" hidden="1"/>
    <col min="16137" max="16383" width="9.1796875" style="18" hidden="1"/>
    <col min="16384" max="16384" width="12.26953125" style="18" customWidth="1"/>
  </cols>
  <sheetData>
    <row r="1" spans="1:12" x14ac:dyDescent="0.35">
      <c r="A1"/>
      <c r="B1"/>
      <c r="C1"/>
      <c r="D1"/>
      <c r="E1"/>
      <c r="F1"/>
      <c r="G1"/>
      <c r="H1"/>
      <c r="I1"/>
      <c r="J1"/>
      <c r="K1"/>
      <c r="L1"/>
    </row>
    <row r="2" spans="1:12" ht="18.5" x14ac:dyDescent="0.45">
      <c r="A2"/>
      <c r="B2"/>
      <c r="C2"/>
      <c r="D2"/>
      <c r="E2"/>
      <c r="F2"/>
      <c r="G2"/>
      <c r="H2"/>
      <c r="I2"/>
      <c r="J2"/>
      <c r="K2" s="12"/>
      <c r="L2" s="13"/>
    </row>
    <row r="3" spans="1:12" ht="18" x14ac:dyDescent="0.35">
      <c r="A3"/>
      <c r="B3"/>
      <c r="C3"/>
      <c r="D3"/>
      <c r="E3" s="60" t="s">
        <v>127</v>
      </c>
      <c r="F3"/>
      <c r="G3"/>
      <c r="H3"/>
      <c r="I3"/>
      <c r="J3"/>
      <c r="K3"/>
      <c r="L3" s="14"/>
    </row>
    <row r="4" spans="1:12" x14ac:dyDescent="0.35"/>
    <row r="5" spans="1:12" x14ac:dyDescent="0.35"/>
    <row r="6" spans="1:12" s="23" customFormat="1" ht="35.15" customHeight="1" x14ac:dyDescent="0.35">
      <c r="A6" s="19" t="s">
        <v>2</v>
      </c>
      <c r="B6" s="20" t="str">
        <f>Summary!C6</f>
        <v>&lt;&lt;Project A&gt;&gt;</v>
      </c>
      <c r="C6" s="21"/>
      <c r="D6" s="21"/>
      <c r="E6" s="21"/>
      <c r="F6" s="22"/>
    </row>
    <row r="7" spans="1:12" s="23" customFormat="1" ht="21" customHeight="1" x14ac:dyDescent="0.35">
      <c r="A7" s="20"/>
      <c r="B7" s="20"/>
      <c r="C7" s="20"/>
      <c r="D7" s="20"/>
      <c r="E7" s="20"/>
      <c r="F7" s="20"/>
    </row>
    <row r="8" spans="1:12" s="23" customFormat="1" ht="18.5" x14ac:dyDescent="0.45">
      <c r="A8" s="57" t="s">
        <v>13</v>
      </c>
      <c r="B8" s="24" t="s">
        <v>47</v>
      </c>
      <c r="C8" s="20"/>
      <c r="D8" s="46">
        <v>0.05</v>
      </c>
      <c r="E8" s="20"/>
      <c r="F8" s="20"/>
    </row>
    <row r="9" spans="1:12" s="23" customFormat="1" ht="17.5" x14ac:dyDescent="0.35">
      <c r="A9" s="58"/>
      <c r="B9" s="20"/>
      <c r="C9" s="20"/>
      <c r="D9" s="20"/>
      <c r="E9" s="20"/>
      <c r="F9" s="20"/>
    </row>
    <row r="10" spans="1:12" s="23" customFormat="1" ht="18.5" x14ac:dyDescent="0.45">
      <c r="A10" s="57" t="s">
        <v>48</v>
      </c>
      <c r="B10" s="20" t="s">
        <v>49</v>
      </c>
      <c r="C10" s="20"/>
      <c r="D10" s="25">
        <f>NPV(D8,C19:E19)+B19</f>
        <v>0</v>
      </c>
      <c r="E10" s="20"/>
      <c r="F10" s="20"/>
    </row>
    <row r="11" spans="1:12" s="23" customFormat="1" ht="17.5" x14ac:dyDescent="0.35">
      <c r="A11" s="58"/>
      <c r="B11" s="24" t="s">
        <v>50</v>
      </c>
      <c r="C11" s="20"/>
      <c r="D11" s="26" t="e">
        <f>IRR(B19:E19)</f>
        <v>#NUM!</v>
      </c>
      <c r="E11" s="20"/>
      <c r="F11" s="20"/>
    </row>
    <row r="12" spans="1:12" s="23" customFormat="1" ht="17.5" x14ac:dyDescent="0.35">
      <c r="A12" s="58"/>
      <c r="B12" s="24" t="s">
        <v>51</v>
      </c>
      <c r="C12" s="20"/>
      <c r="D12" s="62" t="e">
        <f>3+((E19-(SUM(C19:E19)+B19))/E19)</f>
        <v>#DIV/0!</v>
      </c>
      <c r="E12" s="20" t="s">
        <v>52</v>
      </c>
      <c r="F12" s="20"/>
    </row>
    <row r="13" spans="1:12" s="23" customFormat="1" ht="28.5" customHeight="1" x14ac:dyDescent="0.35">
      <c r="A13" s="58"/>
      <c r="B13" s="20"/>
      <c r="C13" s="20"/>
      <c r="D13" s="20"/>
      <c r="E13" s="20"/>
      <c r="F13" s="20"/>
    </row>
    <row r="14" spans="1:12" s="23" customFormat="1" ht="17.25" customHeight="1" x14ac:dyDescent="0.45">
      <c r="A14" s="57" t="s">
        <v>53</v>
      </c>
      <c r="B14" s="3"/>
      <c r="C14" s="3" t="s">
        <v>54</v>
      </c>
      <c r="D14" s="3" t="s">
        <v>55</v>
      </c>
      <c r="E14" s="3" t="s">
        <v>56</v>
      </c>
      <c r="F14" s="3" t="s">
        <v>57</v>
      </c>
    </row>
    <row r="15" spans="1:12" s="23" customFormat="1" ht="18.5" x14ac:dyDescent="0.45">
      <c r="A15" s="59" t="s">
        <v>58</v>
      </c>
      <c r="B15" s="63">
        <f>-Summary!E17</f>
        <v>0</v>
      </c>
      <c r="C15" s="63">
        <f>'[1]4. Detailed Workings'!C12</f>
        <v>0</v>
      </c>
      <c r="D15" s="63">
        <f>'[1]4. Detailed Workings'!D12</f>
        <v>0</v>
      </c>
      <c r="E15" s="63">
        <f>'[1]4. Detailed Workings'!E12</f>
        <v>0</v>
      </c>
      <c r="F15" s="64">
        <f>SUM(B15:E15)</f>
        <v>0</v>
      </c>
    </row>
    <row r="16" spans="1:12" s="23" customFormat="1" ht="25.5" hidden="1" customHeight="1" x14ac:dyDescent="0.45">
      <c r="A16" s="57" t="s">
        <v>59</v>
      </c>
      <c r="B16" s="63"/>
      <c r="C16" s="63"/>
      <c r="D16" s="63"/>
      <c r="E16" s="63"/>
      <c r="F16" s="64">
        <f t="shared" ref="F16:F18" si="0">SUM(B16:E16)</f>
        <v>0</v>
      </c>
    </row>
    <row r="17" spans="1:6" s="23" customFormat="1" ht="30.75" customHeight="1" x14ac:dyDescent="0.45">
      <c r="A17" s="57" t="s">
        <v>60</v>
      </c>
      <c r="B17" s="63"/>
      <c r="C17" s="63">
        <f>Summary!F35</f>
        <v>0</v>
      </c>
      <c r="D17" s="63">
        <f>Summary!G35</f>
        <v>0</v>
      </c>
      <c r="E17" s="63">
        <f>Summary!H35</f>
        <v>0</v>
      </c>
      <c r="F17" s="64">
        <f t="shared" si="0"/>
        <v>0</v>
      </c>
    </row>
    <row r="18" spans="1:6" s="23" customFormat="1" ht="30" customHeight="1" x14ac:dyDescent="0.45">
      <c r="A18" s="61" t="s">
        <v>61</v>
      </c>
      <c r="B18" s="63"/>
      <c r="C18" s="63">
        <f>Summary!F45-Summary!F44</f>
        <v>0</v>
      </c>
      <c r="D18" s="63">
        <f>Summary!G45-Summary!G44</f>
        <v>0</v>
      </c>
      <c r="E18" s="63">
        <f>Summary!H45-Summary!H44</f>
        <v>0</v>
      </c>
      <c r="F18" s="64">
        <f t="shared" si="0"/>
        <v>0</v>
      </c>
    </row>
    <row r="19" spans="1:6" s="23" customFormat="1" ht="26.25" customHeight="1" x14ac:dyDescent="0.45">
      <c r="A19" s="57" t="s">
        <v>62</v>
      </c>
      <c r="B19" s="63">
        <f>SUM(B15:B18)</f>
        <v>0</v>
      </c>
      <c r="C19" s="63">
        <f>SUM(C15:C18)</f>
        <v>0</v>
      </c>
      <c r="D19" s="63">
        <f>SUM(D15:D18)</f>
        <v>0</v>
      </c>
      <c r="E19" s="63">
        <f>SUM(E15:E18)</f>
        <v>0</v>
      </c>
      <c r="F19" s="64">
        <f>SUM(B19:E19)</f>
        <v>0</v>
      </c>
    </row>
    <row r="20" spans="1:6" s="23" customFormat="1" ht="15.5" x14ac:dyDescent="0.35">
      <c r="A20" s="27"/>
      <c r="B20" s="27"/>
      <c r="C20" s="27"/>
      <c r="D20" s="27"/>
      <c r="E20" s="27"/>
      <c r="F20" s="27"/>
    </row>
    <row r="21" spans="1:6" s="23" customFormat="1" ht="15.5" x14ac:dyDescent="0.35">
      <c r="A21" s="27"/>
      <c r="B21" s="27"/>
      <c r="C21" s="27"/>
      <c r="D21" s="27"/>
      <c r="E21" s="27"/>
      <c r="F21" s="27"/>
    </row>
    <row r="22" spans="1:6" s="23" customFormat="1" ht="15.5" x14ac:dyDescent="0.35">
      <c r="A22" s="27"/>
      <c r="B22" s="27"/>
      <c r="C22" s="27"/>
      <c r="D22" s="27"/>
      <c r="E22" s="27"/>
      <c r="F22" s="27"/>
    </row>
    <row r="23" spans="1:6" s="23" customFormat="1" ht="15.5" x14ac:dyDescent="0.35">
      <c r="A23" s="27"/>
      <c r="B23" s="27"/>
      <c r="C23" s="27"/>
      <c r="D23" s="27"/>
      <c r="E23" s="27"/>
      <c r="F23" s="27"/>
    </row>
    <row r="24" spans="1:6" s="23" customFormat="1" ht="15.5" x14ac:dyDescent="0.35">
      <c r="A24" s="27"/>
      <c r="B24" s="27"/>
      <c r="C24" s="27"/>
      <c r="D24" s="27"/>
      <c r="E24" s="27"/>
      <c r="F24" s="27"/>
    </row>
    <row r="25" spans="1:6" s="23" customFormat="1" ht="15.5" x14ac:dyDescent="0.35">
      <c r="A25" s="27"/>
      <c r="B25" s="27"/>
      <c r="C25" s="27"/>
      <c r="D25" s="27"/>
      <c r="E25" s="27"/>
      <c r="F25" s="27"/>
    </row>
    <row r="26" spans="1:6" s="23" customFormat="1" ht="15.5" x14ac:dyDescent="0.35">
      <c r="A26" s="27"/>
      <c r="B26" s="27"/>
      <c r="C26" s="27"/>
      <c r="D26" s="27"/>
      <c r="E26" s="27"/>
      <c r="F26" s="27"/>
    </row>
    <row r="27" spans="1:6" s="23" customFormat="1" ht="15.5" x14ac:dyDescent="0.35">
      <c r="A27" s="27"/>
      <c r="B27" s="27"/>
      <c r="C27" s="27"/>
      <c r="D27" s="27"/>
      <c r="E27" s="27"/>
      <c r="F27" s="27"/>
    </row>
    <row r="28" spans="1:6" s="23" customFormat="1" ht="15.5" x14ac:dyDescent="0.35">
      <c r="A28" s="27"/>
      <c r="B28" s="27"/>
      <c r="C28" s="27"/>
      <c r="D28" s="27"/>
      <c r="E28" s="27"/>
      <c r="F28" s="27"/>
    </row>
    <row r="29" spans="1:6" s="23" customFormat="1" ht="15.5" x14ac:dyDescent="0.35">
      <c r="A29" s="27"/>
      <c r="B29" s="27"/>
      <c r="C29" s="27"/>
      <c r="D29" s="27"/>
      <c r="E29" s="27"/>
      <c r="F29" s="27"/>
    </row>
    <row r="30" spans="1:6" s="23" customFormat="1" ht="15.5" x14ac:dyDescent="0.35">
      <c r="A30" s="27"/>
      <c r="B30" s="27"/>
      <c r="C30" s="27"/>
      <c r="D30" s="27"/>
      <c r="E30" s="27"/>
      <c r="F30" s="27"/>
    </row>
    <row r="31" spans="1:6" s="23" customFormat="1" ht="15.5" x14ac:dyDescent="0.35">
      <c r="A31" s="27"/>
      <c r="B31" s="27"/>
      <c r="C31" s="27"/>
      <c r="D31" s="27"/>
      <c r="E31" s="27"/>
      <c r="F31" s="27"/>
    </row>
    <row r="32" spans="1:6" s="23" customFormat="1" ht="15.5" x14ac:dyDescent="0.35">
      <c r="A32" s="27"/>
      <c r="B32" s="27"/>
      <c r="C32" s="27"/>
      <c r="D32" s="27"/>
      <c r="E32" s="27"/>
      <c r="F32" s="27"/>
    </row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</sheetData>
  <printOptions horizontalCentered="1"/>
  <pageMargins left="0.39370078740157483" right="0.39370078740157483" top="0.39370078740157483" bottom="0.39370078740157483" header="0.51181102362204722" footer="0.51181102362204722"/>
  <pageSetup paperSize="9" scale="72" orientation="portrait" horizontalDpi="300" verticalDpi="300" r:id="rId1"/>
  <headerFooter alignWithMargins="0">
    <oddFooter>&amp;L&amp;D &amp;T&amp;CPage &amp;P&amp;R&amp;F (&amp;A)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A0283-61BE-48C8-AF06-E935F9E969C1}">
  <sheetPr>
    <pageSetUpPr fitToPage="1"/>
  </sheetPr>
  <dimension ref="A1:M35"/>
  <sheetViews>
    <sheetView showGridLines="0" zoomScaleNormal="100" workbookViewId="0">
      <selection activeCell="D19" sqref="D19"/>
    </sheetView>
  </sheetViews>
  <sheetFormatPr defaultColWidth="0" defaultRowHeight="15" customHeight="1" zeroHeight="1" x14ac:dyDescent="0.35"/>
  <cols>
    <col min="1" max="4" width="9.1796875" customWidth="1"/>
    <col min="5" max="5" width="12.26953125" customWidth="1"/>
    <col min="6" max="6" width="9.1796875" customWidth="1"/>
    <col min="7" max="11" width="10.7265625" customWidth="1"/>
    <col min="12" max="12" width="27.54296875" bestFit="1" customWidth="1"/>
    <col min="13" max="13" width="9.1796875" customWidth="1"/>
    <col min="14" max="15" width="9.1796875" hidden="1" customWidth="1"/>
    <col min="16" max="16384" width="9.1796875" hidden="1"/>
  </cols>
  <sheetData>
    <row r="1" spans="1:13" ht="15" customHeight="1" x14ac:dyDescent="0.3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 ht="15" customHeight="1" x14ac:dyDescent="0.3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spans="1:13" ht="14.5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</row>
    <row r="4" spans="1:13" ht="18.5" x14ac:dyDescent="0.4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5" t="s">
        <v>138</v>
      </c>
      <c r="M4" s="73"/>
    </row>
    <row r="5" spans="1:13" ht="14.5" x14ac:dyDescent="0.3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81" t="s">
        <v>64</v>
      </c>
      <c r="M5" s="73"/>
    </row>
    <row r="6" spans="1:13" ht="14.5" x14ac:dyDescent="0.35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</row>
    <row r="7" spans="1:13" ht="14.5" x14ac:dyDescent="0.3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</row>
    <row r="8" spans="1:13" ht="18.5" x14ac:dyDescent="0.45">
      <c r="A8" s="73"/>
      <c r="B8" s="77" t="s">
        <v>2</v>
      </c>
      <c r="C8" s="73"/>
      <c r="D8" s="213" t="str">
        <f>Summary!C6</f>
        <v>&lt;&lt;Project A&gt;&gt;</v>
      </c>
      <c r="E8" s="214"/>
      <c r="F8" s="214"/>
      <c r="G8" s="73"/>
      <c r="H8" s="73"/>
      <c r="I8" s="73"/>
      <c r="J8" s="73"/>
      <c r="K8" s="73"/>
      <c r="L8" s="73"/>
      <c r="M8" s="73"/>
    </row>
    <row r="9" spans="1:13" ht="14.5" x14ac:dyDescent="0.35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</row>
    <row r="10" spans="1:13" ht="19.5" x14ac:dyDescent="0.45">
      <c r="A10" s="73"/>
      <c r="B10" s="82" t="s">
        <v>65</v>
      </c>
      <c r="C10" s="83"/>
      <c r="D10" s="83"/>
      <c r="E10" s="73"/>
      <c r="F10" s="73"/>
      <c r="G10" s="73"/>
      <c r="H10" s="73"/>
      <c r="I10" s="73"/>
      <c r="J10" s="73"/>
      <c r="K10" s="73"/>
      <c r="L10" s="73"/>
      <c r="M10" s="73"/>
    </row>
    <row r="11" spans="1:13" ht="14.5" x14ac:dyDescent="0.35">
      <c r="A11" s="73"/>
      <c r="B11" s="84"/>
      <c r="C11" s="73"/>
      <c r="D11" s="73"/>
      <c r="E11" s="73"/>
      <c r="F11" s="73"/>
      <c r="G11" s="194" t="s">
        <v>5</v>
      </c>
      <c r="H11" s="194" t="s">
        <v>6</v>
      </c>
      <c r="I11" s="194" t="s">
        <v>7</v>
      </c>
      <c r="J11" s="194" t="s">
        <v>144</v>
      </c>
      <c r="K11" s="194" t="s">
        <v>145</v>
      </c>
      <c r="L11" s="73"/>
      <c r="M11" s="73"/>
    </row>
    <row r="12" spans="1:13" ht="14.5" x14ac:dyDescent="0.35">
      <c r="A12" s="73"/>
      <c r="B12" s="73" t="s">
        <v>66</v>
      </c>
      <c r="C12" s="73"/>
      <c r="D12" s="73"/>
      <c r="E12" s="73"/>
      <c r="F12" s="73"/>
      <c r="G12" s="109">
        <f>SUM(Summary!F27:F31)</f>
        <v>0</v>
      </c>
      <c r="H12" s="109">
        <f>SUM(Summary!G27:G31)</f>
        <v>0</v>
      </c>
      <c r="I12" s="109">
        <f>SUM(Summary!H27:H31)</f>
        <v>0</v>
      </c>
      <c r="J12" s="109">
        <f>SUM(Summary!I27:I31)</f>
        <v>0</v>
      </c>
      <c r="K12" s="109">
        <f>SUM(Summary!J27:J31)</f>
        <v>0</v>
      </c>
      <c r="L12" s="73"/>
      <c r="M12" s="73"/>
    </row>
    <row r="13" spans="1:13" ht="14.5" x14ac:dyDescent="0.35">
      <c r="A13" s="73"/>
      <c r="B13" s="73" t="s">
        <v>67</v>
      </c>
      <c r="C13" s="73"/>
      <c r="D13" s="73"/>
      <c r="E13" s="73"/>
      <c r="F13" s="73"/>
      <c r="G13" s="29"/>
      <c r="H13" s="29"/>
      <c r="I13" s="29"/>
      <c r="J13" s="29"/>
      <c r="K13" s="29"/>
      <c r="L13" s="73"/>
      <c r="M13" s="73"/>
    </row>
    <row r="14" spans="1:13" thickBot="1" x14ac:dyDescent="0.4">
      <c r="A14" s="73"/>
      <c r="B14" s="85" t="s">
        <v>68</v>
      </c>
      <c r="C14" s="85"/>
      <c r="D14" s="85"/>
      <c r="E14" s="85"/>
      <c r="F14" s="85"/>
      <c r="G14" s="110">
        <f>+G12*G13</f>
        <v>0</v>
      </c>
      <c r="H14" s="110">
        <f t="shared" ref="H14:I14" si="0">+H12*H13</f>
        <v>0</v>
      </c>
      <c r="I14" s="110">
        <f t="shared" si="0"/>
        <v>0</v>
      </c>
      <c r="J14" s="110">
        <f t="shared" ref="J14:K14" si="1">+J12*J13</f>
        <v>0</v>
      </c>
      <c r="K14" s="110">
        <f t="shared" si="1"/>
        <v>0</v>
      </c>
      <c r="L14" s="73"/>
      <c r="M14" s="73"/>
    </row>
    <row r="15" spans="1:13" ht="14.5" x14ac:dyDescent="0.35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6" spans="1:13" ht="19.5" x14ac:dyDescent="0.45">
      <c r="A16" s="73"/>
      <c r="B16" s="82" t="s">
        <v>69</v>
      </c>
      <c r="C16" s="83"/>
      <c r="D16" s="83"/>
      <c r="E16" s="83"/>
      <c r="F16" s="73"/>
      <c r="G16" s="73"/>
      <c r="H16" s="73"/>
      <c r="I16" s="73"/>
      <c r="J16" s="73"/>
      <c r="K16" s="73"/>
      <c r="L16" s="73"/>
      <c r="M16" s="73"/>
    </row>
    <row r="17" spans="1:13" ht="14.5" x14ac:dyDescent="0.35">
      <c r="A17" s="73"/>
      <c r="B17" s="84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</row>
    <row r="18" spans="1:13" ht="29" x14ac:dyDescent="0.35">
      <c r="A18" s="73"/>
      <c r="B18" s="272" t="s">
        <v>70</v>
      </c>
      <c r="C18" s="273"/>
      <c r="D18" s="191" t="s">
        <v>71</v>
      </c>
      <c r="E18" s="191" t="s">
        <v>72</v>
      </c>
      <c r="F18" s="191" t="s">
        <v>73</v>
      </c>
      <c r="G18" s="192" t="s">
        <v>5</v>
      </c>
      <c r="H18" s="192" t="s">
        <v>6</v>
      </c>
      <c r="I18" s="192" t="s">
        <v>7</v>
      </c>
      <c r="J18" s="192" t="s">
        <v>144</v>
      </c>
      <c r="K18" s="193" t="s">
        <v>145</v>
      </c>
      <c r="L18" s="73"/>
      <c r="M18" s="73"/>
    </row>
    <row r="19" spans="1:13" ht="14.5" x14ac:dyDescent="0.35">
      <c r="A19" s="73"/>
      <c r="B19" s="266" t="s">
        <v>179</v>
      </c>
      <c r="C19" s="267"/>
      <c r="D19" s="30"/>
      <c r="E19" s="30">
        <v>52</v>
      </c>
      <c r="F19" s="31"/>
      <c r="G19" s="111">
        <f>+D19*F19*E19</f>
        <v>0</v>
      </c>
      <c r="H19" s="111">
        <f t="shared" ref="H19:K28" si="2">+G19*(1+WageIndex)</f>
        <v>0</v>
      </c>
      <c r="I19" s="111">
        <f t="shared" si="2"/>
        <v>0</v>
      </c>
      <c r="J19" s="111">
        <f t="shared" si="2"/>
        <v>0</v>
      </c>
      <c r="K19" s="112">
        <f t="shared" si="2"/>
        <v>0</v>
      </c>
      <c r="L19" s="73"/>
      <c r="M19" s="73"/>
    </row>
    <row r="20" spans="1:13" ht="14.5" x14ac:dyDescent="0.35">
      <c r="A20" s="73"/>
      <c r="B20" s="266" t="s">
        <v>74</v>
      </c>
      <c r="C20" s="267"/>
      <c r="D20" s="32"/>
      <c r="E20" s="32">
        <v>52</v>
      </c>
      <c r="F20" s="33"/>
      <c r="G20" s="113">
        <f t="shared" ref="G20:G28" si="3">+D20*F20*E20</f>
        <v>0</v>
      </c>
      <c r="H20" s="113">
        <f t="shared" si="2"/>
        <v>0</v>
      </c>
      <c r="I20" s="113">
        <f t="shared" si="2"/>
        <v>0</v>
      </c>
      <c r="J20" s="113">
        <f t="shared" si="2"/>
        <v>0</v>
      </c>
      <c r="K20" s="114">
        <f t="shared" si="2"/>
        <v>0</v>
      </c>
      <c r="L20" s="73"/>
      <c r="M20" s="73"/>
    </row>
    <row r="21" spans="1:13" ht="14.5" x14ac:dyDescent="0.35">
      <c r="A21" s="73"/>
      <c r="B21" s="266" t="s">
        <v>75</v>
      </c>
      <c r="C21" s="267"/>
      <c r="D21" s="32"/>
      <c r="E21" s="32">
        <v>52</v>
      </c>
      <c r="F21" s="33"/>
      <c r="G21" s="113">
        <f t="shared" si="3"/>
        <v>0</v>
      </c>
      <c r="H21" s="113">
        <f t="shared" si="2"/>
        <v>0</v>
      </c>
      <c r="I21" s="113">
        <f t="shared" si="2"/>
        <v>0</v>
      </c>
      <c r="J21" s="113">
        <f t="shared" si="2"/>
        <v>0</v>
      </c>
      <c r="K21" s="114">
        <f t="shared" si="2"/>
        <v>0</v>
      </c>
      <c r="L21" s="73"/>
      <c r="M21" s="73"/>
    </row>
    <row r="22" spans="1:13" ht="14.5" x14ac:dyDescent="0.35">
      <c r="A22" s="73"/>
      <c r="B22" s="266" t="s">
        <v>76</v>
      </c>
      <c r="C22" s="267"/>
      <c r="D22" s="32"/>
      <c r="E22" s="32">
        <v>52</v>
      </c>
      <c r="F22" s="33"/>
      <c r="G22" s="113">
        <f t="shared" si="3"/>
        <v>0</v>
      </c>
      <c r="H22" s="113">
        <f t="shared" si="2"/>
        <v>0</v>
      </c>
      <c r="I22" s="113">
        <f t="shared" si="2"/>
        <v>0</v>
      </c>
      <c r="J22" s="113">
        <f t="shared" si="2"/>
        <v>0</v>
      </c>
      <c r="K22" s="114">
        <f t="shared" si="2"/>
        <v>0</v>
      </c>
      <c r="L22" s="73"/>
      <c r="M22" s="73"/>
    </row>
    <row r="23" spans="1:13" ht="14.5" x14ac:dyDescent="0.35">
      <c r="A23" s="73"/>
      <c r="B23" s="266" t="s">
        <v>77</v>
      </c>
      <c r="C23" s="267"/>
      <c r="D23" s="32"/>
      <c r="E23" s="32">
        <v>52</v>
      </c>
      <c r="F23" s="33"/>
      <c r="G23" s="113">
        <f t="shared" si="3"/>
        <v>0</v>
      </c>
      <c r="H23" s="113">
        <f t="shared" si="2"/>
        <v>0</v>
      </c>
      <c r="I23" s="113">
        <f t="shared" si="2"/>
        <v>0</v>
      </c>
      <c r="J23" s="113">
        <f t="shared" si="2"/>
        <v>0</v>
      </c>
      <c r="K23" s="114">
        <f t="shared" si="2"/>
        <v>0</v>
      </c>
      <c r="L23" s="73"/>
      <c r="M23" s="73"/>
    </row>
    <row r="24" spans="1:13" ht="14.5" x14ac:dyDescent="0.35">
      <c r="A24" s="73"/>
      <c r="B24" s="266" t="s">
        <v>78</v>
      </c>
      <c r="C24" s="267"/>
      <c r="D24" s="32"/>
      <c r="E24" s="32">
        <v>52</v>
      </c>
      <c r="F24" s="33"/>
      <c r="G24" s="113">
        <f t="shared" si="3"/>
        <v>0</v>
      </c>
      <c r="H24" s="113">
        <f t="shared" si="2"/>
        <v>0</v>
      </c>
      <c r="I24" s="113">
        <f t="shared" si="2"/>
        <v>0</v>
      </c>
      <c r="J24" s="113">
        <f t="shared" si="2"/>
        <v>0</v>
      </c>
      <c r="K24" s="114">
        <f t="shared" si="2"/>
        <v>0</v>
      </c>
      <c r="L24" s="73"/>
      <c r="M24" s="73"/>
    </row>
    <row r="25" spans="1:13" ht="14.5" x14ac:dyDescent="0.35">
      <c r="A25" s="73"/>
      <c r="B25" s="266" t="s">
        <v>79</v>
      </c>
      <c r="C25" s="267"/>
      <c r="D25" s="32"/>
      <c r="E25" s="32">
        <v>52</v>
      </c>
      <c r="F25" s="33"/>
      <c r="G25" s="113">
        <f t="shared" si="3"/>
        <v>0</v>
      </c>
      <c r="H25" s="113">
        <f t="shared" si="2"/>
        <v>0</v>
      </c>
      <c r="I25" s="113">
        <f t="shared" si="2"/>
        <v>0</v>
      </c>
      <c r="J25" s="113">
        <f t="shared" si="2"/>
        <v>0</v>
      </c>
      <c r="K25" s="114">
        <f t="shared" si="2"/>
        <v>0</v>
      </c>
      <c r="L25" s="73"/>
      <c r="M25" s="73"/>
    </row>
    <row r="26" spans="1:13" ht="14.5" x14ac:dyDescent="0.35">
      <c r="A26" s="73"/>
      <c r="B26" s="266" t="s">
        <v>80</v>
      </c>
      <c r="C26" s="267"/>
      <c r="D26" s="32"/>
      <c r="E26" s="32">
        <v>52</v>
      </c>
      <c r="F26" s="33"/>
      <c r="G26" s="113">
        <f t="shared" si="3"/>
        <v>0</v>
      </c>
      <c r="H26" s="113">
        <f t="shared" si="2"/>
        <v>0</v>
      </c>
      <c r="I26" s="113">
        <f t="shared" si="2"/>
        <v>0</v>
      </c>
      <c r="J26" s="113">
        <f t="shared" si="2"/>
        <v>0</v>
      </c>
      <c r="K26" s="114">
        <f t="shared" si="2"/>
        <v>0</v>
      </c>
      <c r="L26" s="73"/>
      <c r="M26" s="73"/>
    </row>
    <row r="27" spans="1:13" ht="14.5" x14ac:dyDescent="0.35">
      <c r="A27" s="73"/>
      <c r="B27" s="266" t="s">
        <v>81</v>
      </c>
      <c r="C27" s="267"/>
      <c r="D27" s="32"/>
      <c r="E27" s="32">
        <v>52</v>
      </c>
      <c r="F27" s="33"/>
      <c r="G27" s="113">
        <f t="shared" si="3"/>
        <v>0</v>
      </c>
      <c r="H27" s="113">
        <f t="shared" si="2"/>
        <v>0</v>
      </c>
      <c r="I27" s="113">
        <f t="shared" si="2"/>
        <v>0</v>
      </c>
      <c r="J27" s="113">
        <f t="shared" si="2"/>
        <v>0</v>
      </c>
      <c r="K27" s="114">
        <f t="shared" si="2"/>
        <v>0</v>
      </c>
      <c r="L27" s="73"/>
      <c r="M27" s="73"/>
    </row>
    <row r="28" spans="1:13" ht="14.5" x14ac:dyDescent="0.35">
      <c r="A28" s="73"/>
      <c r="B28" s="268" t="s">
        <v>82</v>
      </c>
      <c r="C28" s="269"/>
      <c r="D28" s="34"/>
      <c r="E28" s="34">
        <v>52</v>
      </c>
      <c r="F28" s="35"/>
      <c r="G28" s="115">
        <f t="shared" si="3"/>
        <v>0</v>
      </c>
      <c r="H28" s="115">
        <f t="shared" si="2"/>
        <v>0</v>
      </c>
      <c r="I28" s="115">
        <f t="shared" si="2"/>
        <v>0</v>
      </c>
      <c r="J28" s="115">
        <f t="shared" si="2"/>
        <v>0</v>
      </c>
      <c r="K28" s="116">
        <f t="shared" si="2"/>
        <v>0</v>
      </c>
      <c r="L28" s="73"/>
      <c r="M28" s="73"/>
    </row>
    <row r="29" spans="1:13" ht="14.5" x14ac:dyDescent="0.35">
      <c r="A29" s="73"/>
      <c r="B29" s="270" t="s">
        <v>83</v>
      </c>
      <c r="C29" s="271"/>
      <c r="D29" s="86"/>
      <c r="E29" s="86"/>
      <c r="F29" s="86"/>
      <c r="G29" s="117">
        <f>SUM(G19:G28)</f>
        <v>0</v>
      </c>
      <c r="H29" s="117">
        <f t="shared" ref="H29:I29" si="4">SUM(H19:H28)</f>
        <v>0</v>
      </c>
      <c r="I29" s="117">
        <f t="shared" si="4"/>
        <v>0</v>
      </c>
      <c r="J29" s="117">
        <f t="shared" ref="J29:K29" si="5">SUM(J19:J28)</f>
        <v>0</v>
      </c>
      <c r="K29" s="118">
        <f t="shared" si="5"/>
        <v>0</v>
      </c>
      <c r="L29" s="73"/>
      <c r="M29" s="73"/>
    </row>
    <row r="30" spans="1:13" ht="14.5" x14ac:dyDescent="0.35">
      <c r="A30" s="73"/>
      <c r="B30" s="264" t="s">
        <v>84</v>
      </c>
      <c r="C30" s="265"/>
      <c r="D30" s="87"/>
      <c r="E30" s="87"/>
      <c r="F30" s="87"/>
      <c r="G30" s="119">
        <f>+G29*OnCosts</f>
        <v>0</v>
      </c>
      <c r="H30" s="119">
        <f>+H29*OnCosts</f>
        <v>0</v>
      </c>
      <c r="I30" s="119">
        <f>+I29*OnCosts</f>
        <v>0</v>
      </c>
      <c r="J30" s="119">
        <f>+J29*OnCosts</f>
        <v>0</v>
      </c>
      <c r="K30" s="120">
        <f>+K29*OnCosts</f>
        <v>0</v>
      </c>
      <c r="L30" s="88" t="s">
        <v>126</v>
      </c>
      <c r="M30" s="73"/>
    </row>
    <row r="31" spans="1:13" thickBot="1" x14ac:dyDescent="0.4">
      <c r="A31" s="73"/>
      <c r="B31" s="85" t="s">
        <v>68</v>
      </c>
      <c r="C31" s="89"/>
      <c r="D31" s="89"/>
      <c r="E31" s="89"/>
      <c r="F31" s="89"/>
      <c r="G31" s="197">
        <f>SUM(G29:G30)</f>
        <v>0</v>
      </c>
      <c r="H31" s="197">
        <f t="shared" ref="H31:I31" si="6">SUM(H29:H30)</f>
        <v>0</v>
      </c>
      <c r="I31" s="197">
        <f t="shared" si="6"/>
        <v>0</v>
      </c>
      <c r="J31" s="197">
        <f t="shared" ref="J31:K31" si="7">SUM(J29:J30)</f>
        <v>0</v>
      </c>
      <c r="K31" s="197">
        <f t="shared" si="7"/>
        <v>0</v>
      </c>
      <c r="L31" s="73"/>
      <c r="M31" s="73"/>
    </row>
    <row r="32" spans="1:13" ht="14.5" x14ac:dyDescent="0.35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</row>
    <row r="33" spans="1:13" ht="18" customHeight="1" x14ac:dyDescent="0.45">
      <c r="A33" s="73"/>
      <c r="B33" s="90" t="s">
        <v>128</v>
      </c>
      <c r="C33" s="83"/>
      <c r="D33" s="83"/>
      <c r="E33" s="83"/>
      <c r="F33" s="73"/>
      <c r="G33" s="73"/>
      <c r="H33" s="73"/>
      <c r="I33" s="73"/>
      <c r="J33" s="73"/>
      <c r="K33" s="73"/>
      <c r="L33" s="73"/>
      <c r="M33" s="73"/>
    </row>
    <row r="34" spans="1:13" ht="20.25" customHeight="1" x14ac:dyDescent="0.35">
      <c r="A34" s="73"/>
      <c r="B34" s="243" t="s">
        <v>85</v>
      </c>
      <c r="C34" s="243"/>
      <c r="D34" s="243"/>
      <c r="E34" s="243"/>
      <c r="F34" s="243"/>
      <c r="G34" s="94">
        <f>IF($B$34="% of Income",G$14,G$31)</f>
        <v>0</v>
      </c>
      <c r="H34" s="94">
        <f t="shared" ref="H34:J34" si="8">IF($B$34="% of Income",H$14,H$31)</f>
        <v>0</v>
      </c>
      <c r="I34" s="94">
        <f t="shared" si="8"/>
        <v>0</v>
      </c>
      <c r="J34" s="94">
        <f t="shared" si="8"/>
        <v>0</v>
      </c>
      <c r="K34" s="94">
        <f>IF($B$34="% of Income",K$14,K$31)</f>
        <v>0</v>
      </c>
      <c r="L34" s="73"/>
      <c r="M34" s="73"/>
    </row>
    <row r="35" spans="1:13" ht="15" customHeight="1" x14ac:dyDescent="0.3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</row>
  </sheetData>
  <sheetProtection algorithmName="SHA-512" hashValue="kwBGyMTc3czInCP0pDZTkHtOcZdpQxYob/iDxIvIdA4X1NBHMDPoYLbnSXFpf/oeLD+IfESnH8vmQMgbg12aWw==" saltValue="Qx7gWHhq0elI65SkZc4xzw==" spinCount="100000" sheet="1" objects="1" scenarios="1" formatCells="0" formatColumns="0" formatRows="0"/>
  <mergeCells count="14">
    <mergeCell ref="B23:C23"/>
    <mergeCell ref="B18:C18"/>
    <mergeCell ref="B19:C19"/>
    <mergeCell ref="B20:C20"/>
    <mergeCell ref="B21:C21"/>
    <mergeCell ref="B22:C22"/>
    <mergeCell ref="B30:C30"/>
    <mergeCell ref="B34:F34"/>
    <mergeCell ref="B24:C24"/>
    <mergeCell ref="B25:C25"/>
    <mergeCell ref="B26:C26"/>
    <mergeCell ref="B27:C27"/>
    <mergeCell ref="B28:C28"/>
    <mergeCell ref="B29:C29"/>
  </mergeCells>
  <dataValidations count="1">
    <dataValidation type="list" allowBlank="1" showInputMessage="1" showErrorMessage="1" sqref="B34:F34" xr:uid="{7C46A4E9-BA3E-4B2C-A279-9D7F33D52689}">
      <formula1>EmployeeExpenseCalculation</formula1>
    </dataValidation>
  </dataValidations>
  <pageMargins left="0.23622047244094491" right="0.23622047244094491" top="0.74803149606299213" bottom="0.74803149606299213" header="0.31496062992125984" footer="0.31496062992125984"/>
  <pageSetup paperSize="9" scale="93" orientation="landscape" r:id="rId1"/>
  <headerFooter>
    <oddFooter>&amp;L&amp;Z&amp;F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8AD77-9E04-4853-93E6-F8C44465644F}">
  <dimension ref="A1:M17"/>
  <sheetViews>
    <sheetView showGridLines="0" zoomScaleNormal="100" workbookViewId="0">
      <selection activeCell="D6" sqref="D6:F6"/>
    </sheetView>
  </sheetViews>
  <sheetFormatPr defaultColWidth="0" defaultRowHeight="15" customHeight="1" zeroHeight="1" x14ac:dyDescent="0.35"/>
  <cols>
    <col min="1" max="1" width="9.1796875" style="73" customWidth="1"/>
    <col min="2" max="2" width="14.54296875" style="73" bestFit="1" customWidth="1"/>
    <col min="3" max="3" width="12.7265625" style="73" bestFit="1" customWidth="1"/>
    <col min="4" max="4" width="10.54296875" style="73" customWidth="1"/>
    <col min="5" max="5" width="11.54296875" style="73" customWidth="1"/>
    <col min="6" max="6" width="11.1796875" style="73" customWidth="1"/>
    <col min="7" max="7" width="10.1796875" style="73" customWidth="1"/>
    <col min="8" max="8" width="9.81640625" style="73" customWidth="1"/>
    <col min="9" max="9" width="9.1796875" style="73" customWidth="1"/>
    <col min="10" max="10" width="18.26953125" style="73" bestFit="1" customWidth="1"/>
    <col min="11" max="13" width="9.1796875" style="73" customWidth="1"/>
    <col min="14" max="16384" width="9.1796875" style="73" hidden="1"/>
  </cols>
  <sheetData>
    <row r="1" spans="2:12" ht="14.5" x14ac:dyDescent="0.35"/>
    <row r="2" spans="2:12" ht="18.5" x14ac:dyDescent="0.45">
      <c r="K2" s="74"/>
      <c r="L2" s="75" t="s">
        <v>122</v>
      </c>
    </row>
    <row r="3" spans="2:12" ht="14.5" x14ac:dyDescent="0.35">
      <c r="L3" s="76" t="s">
        <v>44</v>
      </c>
    </row>
    <row r="4" spans="2:12" ht="14.5" x14ac:dyDescent="0.35"/>
    <row r="5" spans="2:12" ht="14.5" x14ac:dyDescent="0.35"/>
    <row r="6" spans="2:12" ht="18.5" x14ac:dyDescent="0.45">
      <c r="B6" s="77" t="s">
        <v>2</v>
      </c>
      <c r="D6" s="213" t="str">
        <f>Summary!C6</f>
        <v>&lt;&lt;Project A&gt;&gt;</v>
      </c>
      <c r="E6" s="214"/>
      <c r="F6" s="214"/>
    </row>
    <row r="7" spans="2:12" ht="14.5" x14ac:dyDescent="0.35"/>
    <row r="8" spans="2:12" ht="15" customHeight="1" x14ac:dyDescent="0.35">
      <c r="C8" s="274" t="s">
        <v>147</v>
      </c>
      <c r="D8" s="274"/>
      <c r="E8" s="274"/>
      <c r="F8" s="274"/>
      <c r="G8" s="274"/>
      <c r="H8" s="275"/>
    </row>
    <row r="9" spans="2:12" ht="29" x14ac:dyDescent="0.35">
      <c r="B9" s="195" t="s">
        <v>4</v>
      </c>
      <c r="C9" s="196" t="s">
        <v>135</v>
      </c>
      <c r="D9" s="196" t="s">
        <v>5</v>
      </c>
      <c r="E9" s="196" t="s">
        <v>6</v>
      </c>
      <c r="F9" s="196" t="s">
        <v>7</v>
      </c>
      <c r="G9" s="196" t="s">
        <v>144</v>
      </c>
      <c r="H9" s="196" t="s">
        <v>145</v>
      </c>
    </row>
    <row r="10" spans="2:12" ht="14.5" x14ac:dyDescent="0.35">
      <c r="B10" s="143" t="s">
        <v>129</v>
      </c>
      <c r="C10" s="144">
        <f>IFERROR(SUMIF(Summary!$D$11:$D$17,'Depreciation Calculator'!$B10,Summary!E$11:E$17)/_xlfn.XLOOKUP($B10,Assumptions!$A$18:$A$23,Assumptions!$C$18:$C$23,0,0)/12,0)</f>
        <v>0</v>
      </c>
      <c r="D10" s="144">
        <f>IFERROR(SUMIF(Summary!$D$11:$D$17,'Depreciation Calculator'!$B10,Summary!F$11:F$17)/_xlfn.XLOOKUP($B10,Assumptions!$A$18:$A$23,Assumptions!$C$18:$C$23,0,0)/12,0)</f>
        <v>0</v>
      </c>
      <c r="E10" s="144">
        <f>IFERROR(SUMIF(Summary!$D$11:$D$17,'Depreciation Calculator'!$B10,Summary!G$11:G$17)/_xlfn.XLOOKUP($B10,Assumptions!$A$18:$A$23,Assumptions!$C$18:$C$23,0,0)/12,0)</f>
        <v>0</v>
      </c>
      <c r="F10" s="144">
        <f>IFERROR(SUMIF(Summary!$D$11:$D$17,'Depreciation Calculator'!$B10,Summary!H$11:H$17)/_xlfn.XLOOKUP($B10,Assumptions!$A$18:$A$23,Assumptions!$C$18:$C$23,0,0)/12,0)</f>
        <v>0</v>
      </c>
      <c r="G10" s="144">
        <f>IFERROR(SUMIF(Summary!$D$11:$D$17,'Depreciation Calculator'!$B10,Summary!I$11:I$17)/_xlfn.XLOOKUP($B10,Assumptions!$A$18:$A$23,Assumptions!$C$18:$C$23,0,0)/12,0)</f>
        <v>0</v>
      </c>
      <c r="H10" s="144">
        <f>IFERROR(SUMIF(Summary!$D$11:$D$17,'Depreciation Calculator'!$B10,Summary!J$11:J$17)/_xlfn.XLOOKUP($B10,Assumptions!$A$18:$A$23,Assumptions!$C$18:$C$23,0,0)/12,0)</f>
        <v>0</v>
      </c>
    </row>
    <row r="11" spans="2:12" ht="14.5" x14ac:dyDescent="0.35">
      <c r="B11" s="145" t="s">
        <v>130</v>
      </c>
      <c r="C11" s="144">
        <f>IFERROR(SUMIF(Summary!$D$11:$D$17,'Depreciation Calculator'!$B11,Summary!$E$11:$E$17)/_xlfn.XLOOKUP($B11,Assumptions!$A$18:$A$23,Assumptions!$C$18:$C$23,0,0)/12,0)</f>
        <v>0</v>
      </c>
      <c r="D11" s="144">
        <f>IFERROR(SUMIF(Summary!$D$11:$D$17,'Depreciation Calculator'!$B11,Summary!F$11:F$17)/_xlfn.XLOOKUP($B11,Assumptions!$A$18:$A$23,Assumptions!$C$18:$C$23,0,0)/12,0)</f>
        <v>0</v>
      </c>
      <c r="E11" s="144">
        <f>IFERROR(SUMIF(Summary!$D$11:$D$17,'Depreciation Calculator'!$B11,Summary!G$11:G$17)/_xlfn.XLOOKUP($B11,Assumptions!$A$18:$A$23,Assumptions!$C$18:$C$23,0,0)/12,0)</f>
        <v>0</v>
      </c>
      <c r="F11" s="144">
        <f>IFERROR(SUMIF(Summary!$D$11:$D$17,'Depreciation Calculator'!$B11,Summary!H$11:H$17)/_xlfn.XLOOKUP($B11,Assumptions!$A$18:$A$23,Assumptions!$C$18:$C$23,0,0)/12,0)</f>
        <v>0</v>
      </c>
      <c r="G11" s="144">
        <f>IFERROR(SUMIF(Summary!$D$11:$D$17,'Depreciation Calculator'!$B11,Summary!I$11:I$17)/_xlfn.XLOOKUP($B11,Assumptions!$A$18:$A$23,Assumptions!$C$18:$C$23,0,0)/12,0)</f>
        <v>0</v>
      </c>
      <c r="H11" s="144">
        <f>IFERROR(SUMIF(Summary!$D$11:$D$17,'Depreciation Calculator'!$B11,Summary!J$11:J$17)/_xlfn.XLOOKUP($B11,Assumptions!$A$18:$A$23,Assumptions!$C$18:$C$23,0,0)/12,0)</f>
        <v>0</v>
      </c>
    </row>
    <row r="12" spans="2:12" ht="14.5" x14ac:dyDescent="0.35">
      <c r="B12" s="145" t="s">
        <v>131</v>
      </c>
      <c r="C12" s="144">
        <f>IFERROR(SUMIF(Summary!$D$11:$D$17,'Depreciation Calculator'!$B12,Summary!$E$11:$E$17)/_xlfn.XLOOKUP($B12,Assumptions!$A$18:$A$23,Assumptions!$C$18:$C$23,0,0)/12,0)</f>
        <v>0</v>
      </c>
      <c r="D12" s="144">
        <f>IFERROR(SUMIF(Summary!$D$11:$D$17,'Depreciation Calculator'!$B12,Summary!F$11:F$17)/_xlfn.XLOOKUP($B12,Assumptions!$A$18:$A$23,Assumptions!$C$18:$C$23,0,0)/12,0)</f>
        <v>0</v>
      </c>
      <c r="E12" s="144">
        <f>IFERROR(SUMIF(Summary!$D$11:$D$17,'Depreciation Calculator'!$B12,Summary!G$11:G$17)/_xlfn.XLOOKUP($B12,Assumptions!$A$18:$A$23,Assumptions!$C$18:$C$23,0,0)/12,0)</f>
        <v>0</v>
      </c>
      <c r="F12" s="144">
        <f>IFERROR(SUMIF(Summary!$D$11:$D$17,'Depreciation Calculator'!$B12,Summary!H$11:H$17)/_xlfn.XLOOKUP($B12,Assumptions!$A$18:$A$23,Assumptions!$C$18:$C$23,0,0)/12,0)</f>
        <v>0</v>
      </c>
      <c r="G12" s="144">
        <f>IFERROR(SUMIF(Summary!$D$11:$D$17,'Depreciation Calculator'!$B12,Summary!I$11:I$17)/_xlfn.XLOOKUP($B12,Assumptions!$A$18:$A$23,Assumptions!$C$18:$C$23,0,0)/12,0)</f>
        <v>0</v>
      </c>
      <c r="H12" s="144">
        <f>IFERROR(SUMIF(Summary!$D$11:$D$17,'Depreciation Calculator'!$B12,Summary!J$11:J$17)/_xlfn.XLOOKUP($B12,Assumptions!$A$18:$A$23,Assumptions!$C$18:$C$23,0,0)/12,0)</f>
        <v>0</v>
      </c>
    </row>
    <row r="13" spans="2:12" ht="14.5" x14ac:dyDescent="0.35">
      <c r="B13" s="145" t="s">
        <v>97</v>
      </c>
      <c r="C13" s="144">
        <f>IFERROR(SUMIF(Summary!$D$11:$D$17,'Depreciation Calculator'!$B13,Summary!$E$11:$E$17)/_xlfn.XLOOKUP($B13,Assumptions!$A$18:$A$23,Assumptions!$C$18:$C$23,0,0)/12,0)</f>
        <v>0</v>
      </c>
      <c r="D13" s="144">
        <f>IFERROR(SUMIF(Summary!$D$11:$D$17,'Depreciation Calculator'!$B13,Summary!F$11:F$17)/_xlfn.XLOOKUP($B13,Assumptions!$A$18:$A$23,Assumptions!$C$18:$C$23,0,0)/12,0)</f>
        <v>0</v>
      </c>
      <c r="E13" s="144">
        <f>IFERROR(SUMIF(Summary!$D$11:$D$17,'Depreciation Calculator'!$B13,Summary!G$11:G$17)/_xlfn.XLOOKUP($B13,Assumptions!$A$18:$A$23,Assumptions!$C$18:$C$23,0,0)/12,0)</f>
        <v>0</v>
      </c>
      <c r="F13" s="144">
        <f>IFERROR(SUMIF(Summary!$D$11:$D$17,'Depreciation Calculator'!$B13,Summary!H$11:H$17)/_xlfn.XLOOKUP($B13,Assumptions!$A$18:$A$23,Assumptions!$C$18:$C$23,0,0)/12,0)</f>
        <v>0</v>
      </c>
      <c r="G13" s="144">
        <f>IFERROR(SUMIF(Summary!$D$11:$D$17,'Depreciation Calculator'!$B13,Summary!I$11:I$17)/_xlfn.XLOOKUP($B13,Assumptions!$A$18:$A$23,Assumptions!$C$18:$C$23,0,0)/12,0)</f>
        <v>0</v>
      </c>
      <c r="H13" s="144">
        <f>IFERROR(SUMIF(Summary!$D$11:$D$17,'Depreciation Calculator'!$B13,Summary!J$11:J$17)/_xlfn.XLOOKUP($B13,Assumptions!$A$18:$A$23,Assumptions!$C$18:$C$23,0,0)/12,0)</f>
        <v>0</v>
      </c>
    </row>
    <row r="14" spans="2:12" ht="14.5" x14ac:dyDescent="0.35">
      <c r="B14" s="145" t="s">
        <v>96</v>
      </c>
      <c r="C14" s="144">
        <f>IFERROR(SUMIF(Summary!$D$11:$D$17,'Depreciation Calculator'!$B14,Summary!$E$11:$E$17)/_xlfn.XLOOKUP($B14,Assumptions!$A$18:$A$23,Assumptions!$C$18:$C$23,0,0)/12,0)</f>
        <v>0</v>
      </c>
      <c r="D14" s="144">
        <f>IFERROR(SUMIF(Summary!$D$11:$D$17,'Depreciation Calculator'!$B14,Summary!F$11:F$17)/_xlfn.XLOOKUP($B14,Assumptions!$A$18:$A$23,Assumptions!$C$18:$C$23,0,0)/12,0)</f>
        <v>0</v>
      </c>
      <c r="E14" s="144">
        <f>IFERROR(SUMIF(Summary!$D$11:$D$17,'Depreciation Calculator'!$B14,Summary!G$11:G$17)/_xlfn.XLOOKUP($B14,Assumptions!$A$18:$A$23,Assumptions!$C$18:$C$23,0,0)/12,0)</f>
        <v>0</v>
      </c>
      <c r="F14" s="144">
        <f>IFERROR(SUMIF(Summary!$D$11:$D$17,'Depreciation Calculator'!$B14,Summary!H$11:H$17)/_xlfn.XLOOKUP($B14,Assumptions!$A$18:$A$23,Assumptions!$C$18:$C$23,0,0)/12,0)</f>
        <v>0</v>
      </c>
      <c r="G14" s="144">
        <f>IFERROR(SUMIF(Summary!$D$11:$D$17,'Depreciation Calculator'!$B14,Summary!I$11:I$17)/_xlfn.XLOOKUP($B14,Assumptions!$A$18:$A$23,Assumptions!$C$18:$C$23,0,0)/12,0)</f>
        <v>0</v>
      </c>
      <c r="H14" s="144">
        <f>IFERROR(SUMIF(Summary!$D$11:$D$17,'Depreciation Calculator'!$B14,Summary!J$11:J$17)/_xlfn.XLOOKUP($B14,Assumptions!$A$18:$A$23,Assumptions!$C$18:$C$23,0,0)/12,0)</f>
        <v>0</v>
      </c>
    </row>
    <row r="15" spans="2:12" ht="14.5" x14ac:dyDescent="0.35">
      <c r="B15" s="145" t="s">
        <v>146</v>
      </c>
      <c r="C15" s="144">
        <f>IFERROR(SUMIF(Summary!$D$11:$D$17,'Depreciation Calculator'!$B15,Summary!$E$11:$E$17)/_xlfn.XLOOKUP($B15,Assumptions!$A$18:$A$23,Assumptions!$C$18:$C$23,0,0)/12,0)</f>
        <v>0</v>
      </c>
      <c r="D15" s="144">
        <f>IFERROR(SUMIF(Summary!$D$11:$D$17,'Depreciation Calculator'!$B15,Summary!F$11:F$17)/_xlfn.XLOOKUP($B15,Assumptions!$A$18:$A$23,Assumptions!$C$18:$C$23,0,0)/12,0)</f>
        <v>0</v>
      </c>
      <c r="E15" s="144">
        <f>IFERROR(SUMIF(Summary!$D$11:$D$17,'Depreciation Calculator'!$B15,Summary!G$11:G$17)/_xlfn.XLOOKUP($B15,Assumptions!$A$18:$A$23,Assumptions!$C$18:$C$23,0,0)/12,0)</f>
        <v>0</v>
      </c>
      <c r="F15" s="144">
        <f>IFERROR(SUMIF(Summary!$D$11:$D$17,'Depreciation Calculator'!$B15,Summary!H$11:H$17)/_xlfn.XLOOKUP($B15,Assumptions!$A$18:$A$23,Assumptions!$C$18:$C$23,0,0)/12,0)</f>
        <v>0</v>
      </c>
      <c r="G15" s="144">
        <f>IFERROR(SUMIF(Summary!$D$11:$D$17,'Depreciation Calculator'!$B15,Summary!I$11:I$17)/_xlfn.XLOOKUP($B15,Assumptions!$A$18:$A$23,Assumptions!$C$18:$C$23,0,0)/12,0)</f>
        <v>0</v>
      </c>
      <c r="H15" s="144">
        <f>IFERROR(SUMIF(Summary!$D$11:$D$17,'Depreciation Calculator'!$B15,Summary!J$11:J$17)/_xlfn.XLOOKUP($B15,Assumptions!$A$18:$A$23,Assumptions!$C$18:$C$23,0,0)/12,0)</f>
        <v>0</v>
      </c>
    </row>
    <row r="16" spans="2:12" ht="14.5" x14ac:dyDescent="0.35">
      <c r="B16" s="121" t="s">
        <v>57</v>
      </c>
      <c r="C16" s="122">
        <f>SUM(C10:C15)</f>
        <v>0</v>
      </c>
      <c r="D16" s="122">
        <f t="shared" ref="D16:H16" si="0">SUM(D10:D15)</f>
        <v>0</v>
      </c>
      <c r="E16" s="122">
        <f t="shared" si="0"/>
        <v>0</v>
      </c>
      <c r="F16" s="122">
        <f t="shared" si="0"/>
        <v>0</v>
      </c>
      <c r="G16" s="122">
        <f t="shared" si="0"/>
        <v>0</v>
      </c>
      <c r="H16" s="122">
        <f t="shared" si="0"/>
        <v>0</v>
      </c>
    </row>
    <row r="17" ht="15" customHeight="1" x14ac:dyDescent="0.35"/>
  </sheetData>
  <sheetProtection algorithmName="SHA-512" hashValue="DZI/8Pfl/OSKDppLMIptn55uJGerUVQ6+5sYQuXpU/Owm3Bj6mshqhd1yWoIqhLqwY0TC/2LLGyo1ZmU28pWqg==" saltValue="1X2CGi+PsGy5v7xXfgliIw==" spinCount="100000" sheet="1" objects="1" scenarios="1" formatCells="0" formatColumns="0" formatRows="0"/>
  <mergeCells count="1">
    <mergeCell ref="C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Footer>&amp;L&amp;Z&amp;F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78178-913B-40DA-AE67-E2D3CAE06E4A}">
  <dimension ref="A1:I23"/>
  <sheetViews>
    <sheetView showGridLines="0" zoomScale="130" zoomScaleNormal="130" workbookViewId="0">
      <selection activeCell="A7" sqref="A7"/>
    </sheetView>
  </sheetViews>
  <sheetFormatPr defaultColWidth="0" defaultRowHeight="15" customHeight="1" zeroHeight="1" x14ac:dyDescent="0.35"/>
  <cols>
    <col min="1" max="1" width="17.81640625" bestFit="1" customWidth="1"/>
    <col min="2" max="7" width="9.1796875" customWidth="1"/>
    <col min="8" max="8" width="10.54296875" customWidth="1"/>
    <col min="9" max="9" width="9.1796875" customWidth="1"/>
    <col min="10" max="16384" width="9.1796875" hidden="1"/>
  </cols>
  <sheetData>
    <row r="1" spans="1:9" ht="14.5" x14ac:dyDescent="0.35">
      <c r="A1" s="73"/>
      <c r="B1" s="73"/>
      <c r="C1" s="73"/>
      <c r="D1" s="73"/>
      <c r="E1" s="73"/>
      <c r="F1" s="73"/>
      <c r="G1" s="73"/>
      <c r="H1" s="73"/>
      <c r="I1" s="73"/>
    </row>
    <row r="2" spans="1:9" ht="14.5" x14ac:dyDescent="0.35">
      <c r="A2" s="73"/>
      <c r="B2" s="73"/>
      <c r="C2" s="73"/>
      <c r="D2" s="73"/>
      <c r="E2" s="73"/>
      <c r="F2" s="73"/>
      <c r="G2" s="73"/>
      <c r="H2" s="76" t="s">
        <v>13</v>
      </c>
      <c r="I2" s="73"/>
    </row>
    <row r="3" spans="1:9" ht="14.5" x14ac:dyDescent="0.35">
      <c r="A3" s="73"/>
      <c r="B3" s="73"/>
      <c r="C3" s="73"/>
      <c r="D3" s="73"/>
      <c r="E3" s="73"/>
      <c r="F3" s="73"/>
      <c r="G3" s="73"/>
      <c r="H3" s="73"/>
      <c r="I3" s="73"/>
    </row>
    <row r="4" spans="1:9" ht="14.5" x14ac:dyDescent="0.35">
      <c r="A4" s="73"/>
      <c r="B4" s="73"/>
      <c r="C4" s="73"/>
      <c r="D4" s="73"/>
      <c r="E4" s="73"/>
      <c r="F4" s="73"/>
      <c r="G4" s="73"/>
      <c r="H4" s="73"/>
      <c r="I4" s="73"/>
    </row>
    <row r="5" spans="1:9" ht="14.5" x14ac:dyDescent="0.35">
      <c r="A5" s="73"/>
      <c r="B5" s="73"/>
      <c r="C5" s="73"/>
      <c r="D5" s="73"/>
      <c r="E5" s="73"/>
      <c r="F5" s="73"/>
      <c r="G5" s="73"/>
      <c r="H5" s="73"/>
      <c r="I5" s="73"/>
    </row>
    <row r="6" spans="1:9" ht="14.5" x14ac:dyDescent="0.35">
      <c r="A6" s="73"/>
      <c r="B6" s="73"/>
      <c r="C6" s="73"/>
      <c r="D6" s="73"/>
      <c r="E6" s="73"/>
      <c r="F6" s="73"/>
      <c r="G6" s="73"/>
      <c r="H6" s="73"/>
      <c r="I6" s="73"/>
    </row>
    <row r="7" spans="1:9" ht="14.5" x14ac:dyDescent="0.35">
      <c r="A7" s="73" t="s">
        <v>86</v>
      </c>
      <c r="B7" s="36">
        <v>2.5000000000000001E-2</v>
      </c>
      <c r="C7" s="146" t="s">
        <v>87</v>
      </c>
      <c r="D7" s="73"/>
      <c r="E7" s="73"/>
      <c r="F7" s="73"/>
      <c r="G7" s="73"/>
      <c r="H7" s="73"/>
      <c r="I7" s="73"/>
    </row>
    <row r="8" spans="1:9" ht="14.5" x14ac:dyDescent="0.35">
      <c r="A8" s="73" t="s">
        <v>88</v>
      </c>
      <c r="B8" s="36">
        <v>2.5000000000000001E-2</v>
      </c>
      <c r="C8" s="146" t="s">
        <v>88</v>
      </c>
      <c r="D8" s="147" t="s">
        <v>158</v>
      </c>
      <c r="E8" s="73"/>
      <c r="F8" s="73"/>
      <c r="G8" s="148" t="s">
        <v>159</v>
      </c>
      <c r="H8" s="73"/>
      <c r="I8" s="73"/>
    </row>
    <row r="9" spans="1:9" ht="14.5" x14ac:dyDescent="0.35">
      <c r="A9" s="73" t="s">
        <v>89</v>
      </c>
      <c r="B9" s="36">
        <v>3.5000000000000003E-2</v>
      </c>
      <c r="C9" s="146" t="s">
        <v>90</v>
      </c>
      <c r="D9" s="147" t="s">
        <v>158</v>
      </c>
      <c r="E9" s="148"/>
      <c r="F9" s="73"/>
      <c r="G9" s="148" t="s">
        <v>157</v>
      </c>
      <c r="H9" s="73"/>
      <c r="I9" s="148"/>
    </row>
    <row r="10" spans="1:9" ht="14.5" x14ac:dyDescent="0.35">
      <c r="A10" s="73" t="s">
        <v>91</v>
      </c>
      <c r="B10" s="36">
        <f>'On-Cost Matrix'!B13</f>
        <v>0.24968461538461539</v>
      </c>
      <c r="C10" s="146" t="s">
        <v>92</v>
      </c>
      <c r="D10" s="73"/>
      <c r="E10" s="73"/>
      <c r="F10" s="73"/>
      <c r="G10" s="164" t="s">
        <v>204</v>
      </c>
      <c r="H10" s="73"/>
      <c r="I10" s="73"/>
    </row>
    <row r="11" spans="1:9" ht="14.5" x14ac:dyDescent="0.35">
      <c r="A11" s="73"/>
      <c r="B11" s="73"/>
      <c r="C11" s="73"/>
      <c r="D11" s="73"/>
      <c r="E11" s="73"/>
      <c r="F11" s="73"/>
      <c r="G11" s="73"/>
      <c r="H11" s="73"/>
      <c r="I11" s="73"/>
    </row>
    <row r="12" spans="1:9" ht="14.5" x14ac:dyDescent="0.35">
      <c r="A12" s="149" t="s">
        <v>93</v>
      </c>
      <c r="B12" s="73"/>
      <c r="C12" s="73"/>
      <c r="D12" s="73"/>
      <c r="E12" s="73"/>
      <c r="F12" s="73"/>
      <c r="G12" s="73"/>
      <c r="H12" s="73"/>
      <c r="I12" s="73"/>
    </row>
    <row r="13" spans="1:9" ht="14.5" x14ac:dyDescent="0.35">
      <c r="A13" s="73" t="s">
        <v>94</v>
      </c>
      <c r="B13" s="73"/>
      <c r="C13" s="73"/>
      <c r="D13" s="73"/>
      <c r="E13" s="73"/>
      <c r="F13" s="73"/>
      <c r="G13" s="73"/>
      <c r="H13" s="73"/>
      <c r="I13" s="73"/>
    </row>
    <row r="14" spans="1:9" ht="14.5" x14ac:dyDescent="0.35">
      <c r="A14" s="73" t="s">
        <v>85</v>
      </c>
      <c r="B14" s="73"/>
      <c r="C14" s="73"/>
      <c r="D14" s="73"/>
      <c r="E14" s="73"/>
      <c r="F14" s="73"/>
      <c r="G14" s="73"/>
      <c r="H14" s="73"/>
      <c r="I14" s="73"/>
    </row>
    <row r="15" spans="1:9" ht="14.5" x14ac:dyDescent="0.35">
      <c r="A15" s="73"/>
      <c r="B15" s="73"/>
      <c r="C15" s="73"/>
      <c r="D15" s="73"/>
      <c r="E15" s="73"/>
      <c r="F15" s="73"/>
      <c r="G15" s="73"/>
      <c r="H15" s="73"/>
      <c r="I15" s="73"/>
    </row>
    <row r="16" spans="1:9" ht="14.5" x14ac:dyDescent="0.35">
      <c r="A16" s="73"/>
      <c r="B16" s="73"/>
      <c r="C16" s="73"/>
      <c r="D16" s="73"/>
      <c r="E16" s="73"/>
      <c r="F16" s="73"/>
      <c r="G16" s="73"/>
      <c r="H16" s="73"/>
      <c r="I16" s="73"/>
    </row>
    <row r="17" spans="1:9" ht="14.5" x14ac:dyDescent="0.35">
      <c r="A17" s="149" t="s">
        <v>63</v>
      </c>
      <c r="B17" s="73"/>
      <c r="C17" s="150" t="s">
        <v>95</v>
      </c>
      <c r="D17" s="73"/>
      <c r="E17" s="73"/>
      <c r="F17" s="73"/>
      <c r="G17" s="73"/>
      <c r="H17" s="73"/>
      <c r="I17" s="73"/>
    </row>
    <row r="18" spans="1:9" ht="14.5" x14ac:dyDescent="0.35">
      <c r="A18" s="73" t="s">
        <v>129</v>
      </c>
      <c r="B18" s="73"/>
      <c r="C18" s="150">
        <v>14</v>
      </c>
      <c r="D18" s="73"/>
      <c r="E18" s="73"/>
      <c r="F18" s="73"/>
      <c r="G18" s="73"/>
      <c r="H18" s="73"/>
      <c r="I18" s="73"/>
    </row>
    <row r="19" spans="1:9" ht="14.5" x14ac:dyDescent="0.35">
      <c r="A19" s="73" t="s">
        <v>130</v>
      </c>
      <c r="B19" s="73"/>
      <c r="C19" s="150">
        <v>6</v>
      </c>
      <c r="D19" s="73"/>
      <c r="E19" s="73"/>
      <c r="F19" s="73"/>
      <c r="G19" s="73"/>
      <c r="H19" s="73"/>
      <c r="I19" s="73"/>
    </row>
    <row r="20" spans="1:9" ht="14.5" x14ac:dyDescent="0.35">
      <c r="A20" s="73" t="s">
        <v>131</v>
      </c>
      <c r="B20" s="73"/>
      <c r="C20" s="150">
        <v>3</v>
      </c>
      <c r="D20" s="73"/>
      <c r="E20" s="73"/>
      <c r="F20" s="73"/>
      <c r="G20" s="73"/>
      <c r="H20" s="73"/>
      <c r="I20" s="73"/>
    </row>
    <row r="21" spans="1:9" ht="14.5" x14ac:dyDescent="0.35">
      <c r="A21" s="73" t="s">
        <v>97</v>
      </c>
      <c r="B21" s="73"/>
      <c r="C21" s="150">
        <v>0</v>
      </c>
      <c r="D21" s="73"/>
      <c r="E21" s="73"/>
      <c r="F21" s="73"/>
      <c r="G21" s="73"/>
      <c r="H21" s="73"/>
      <c r="I21" s="73"/>
    </row>
    <row r="22" spans="1:9" ht="14.5" x14ac:dyDescent="0.35">
      <c r="A22" s="73" t="s">
        <v>96</v>
      </c>
      <c r="B22" s="73"/>
      <c r="C22" s="150">
        <v>5</v>
      </c>
      <c r="D22" s="73"/>
      <c r="E22" s="73"/>
      <c r="F22" s="73"/>
      <c r="G22" s="73"/>
      <c r="H22" s="73"/>
      <c r="I22" s="73"/>
    </row>
    <row r="23" spans="1:9" ht="14.5" x14ac:dyDescent="0.35">
      <c r="A23" s="73" t="s">
        <v>146</v>
      </c>
      <c r="B23" s="73"/>
      <c r="C23" s="150">
        <v>0</v>
      </c>
      <c r="D23" s="73"/>
      <c r="E23" s="73"/>
      <c r="F23" s="73"/>
      <c r="G23" s="73"/>
      <c r="H23" s="73"/>
      <c r="I23" s="73"/>
    </row>
  </sheetData>
  <sheetProtection algorithmName="SHA-512" hashValue="UTbxIekJvUbKgLlHujIroQXJEAU/buc7gvk+cTS2FvURfuUBz894E7DzzvHkCT2ZjfxfQLI0w8ABZWfOdOMkwQ==" saltValue="EV2Oy9+7zOTVNHKAjtfK0g==" spinCount="100000" sheet="1" objects="1" scenarios="1" formatCells="0" formatColumns="0" formatRows="0"/>
  <hyperlinks>
    <hyperlink ref="G9" r:id="rId1" xr:uid="{E2AB0686-724C-436D-89F4-51F665161462}"/>
    <hyperlink ref="G8" r:id="rId2" xr:uid="{E90F87ED-10D7-42D9-A5BF-FC69C6321631}"/>
    <hyperlink ref="G10" location="'On-Cost Matrix'!A1" display="On-Cost Matrix" xr:uid="{023B8CEB-5499-4BA5-A904-B8AE26E6FC15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Footer>&amp;L&amp;Z&amp;F</oddFooter>
  </headerFooter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F1E26-27DE-4700-B942-21B85B1A7EC9}">
  <sheetPr>
    <pageSetUpPr fitToPage="1"/>
  </sheetPr>
  <dimension ref="A1:H19"/>
  <sheetViews>
    <sheetView workbookViewId="0">
      <selection activeCell="A2" sqref="A2"/>
    </sheetView>
  </sheetViews>
  <sheetFormatPr defaultRowHeight="14.5" x14ac:dyDescent="0.35"/>
  <cols>
    <col min="1" max="1" width="29.6328125" customWidth="1"/>
    <col min="2" max="8" width="18" customWidth="1"/>
  </cols>
  <sheetData>
    <row r="1" spans="1:8" x14ac:dyDescent="0.35">
      <c r="A1" s="152" t="s">
        <v>181</v>
      </c>
      <c r="B1" s="153"/>
      <c r="C1" s="153"/>
      <c r="D1" s="153"/>
      <c r="E1" s="153"/>
      <c r="F1" s="153"/>
      <c r="G1" s="153"/>
      <c r="H1" s="153"/>
    </row>
    <row r="2" spans="1:8" x14ac:dyDescent="0.35">
      <c r="A2" s="152" t="s">
        <v>255</v>
      </c>
      <c r="B2" s="153"/>
      <c r="C2" s="153"/>
      <c r="D2" s="153"/>
      <c r="E2" s="153"/>
      <c r="F2" s="153"/>
      <c r="G2" s="153"/>
      <c r="H2" s="153"/>
    </row>
    <row r="3" spans="1:8" x14ac:dyDescent="0.35">
      <c r="A3" s="152"/>
      <c r="B3" s="153"/>
      <c r="C3" s="276" t="s">
        <v>182</v>
      </c>
      <c r="D3" s="277"/>
      <c r="E3" s="278"/>
      <c r="F3" s="276" t="s">
        <v>183</v>
      </c>
      <c r="G3" s="277"/>
      <c r="H3" s="278"/>
    </row>
    <row r="4" spans="1:8" ht="29" x14ac:dyDescent="0.35">
      <c r="A4" s="154"/>
      <c r="B4" s="155" t="s">
        <v>184</v>
      </c>
      <c r="C4" s="155" t="s">
        <v>185</v>
      </c>
      <c r="D4" s="155" t="s">
        <v>186</v>
      </c>
      <c r="E4" s="155" t="s">
        <v>187</v>
      </c>
      <c r="F4" s="155" t="s">
        <v>188</v>
      </c>
      <c r="G4" s="155" t="s">
        <v>186</v>
      </c>
      <c r="H4" s="155" t="s">
        <v>187</v>
      </c>
    </row>
    <row r="5" spans="1:8" x14ac:dyDescent="0.35">
      <c r="A5" s="154" t="s">
        <v>189</v>
      </c>
      <c r="B5" s="156">
        <v>1.0999999999999999E-2</v>
      </c>
      <c r="C5" s="156">
        <v>1.0999999999999999E-2</v>
      </c>
      <c r="D5" s="156">
        <v>1.0999999999999999E-2</v>
      </c>
      <c r="E5" s="156">
        <v>1.0999999999999999E-2</v>
      </c>
      <c r="F5" s="156">
        <v>1.0999999999999999E-2</v>
      </c>
      <c r="G5" s="156">
        <v>1.0999999999999999E-2</v>
      </c>
      <c r="H5" s="156">
        <v>1.0999999999999999E-2</v>
      </c>
    </row>
    <row r="6" spans="1:8" x14ac:dyDescent="0.35">
      <c r="A6" s="154" t="s">
        <v>190</v>
      </c>
      <c r="B6" s="156">
        <v>0.11</v>
      </c>
      <c r="C6" s="156">
        <v>0.11</v>
      </c>
      <c r="D6" s="156">
        <v>0.11</v>
      </c>
      <c r="E6" s="156">
        <v>0.11</v>
      </c>
      <c r="F6" s="156">
        <v>0.11</v>
      </c>
      <c r="G6" s="156">
        <v>0.11</v>
      </c>
      <c r="H6" s="156">
        <v>0.11</v>
      </c>
    </row>
    <row r="7" spans="1:8" x14ac:dyDescent="0.35">
      <c r="A7" s="157" t="s">
        <v>191</v>
      </c>
      <c r="B7" s="158">
        <v>0.121</v>
      </c>
      <c r="C7" s="158">
        <v>0.121</v>
      </c>
      <c r="D7" s="158">
        <v>0.121</v>
      </c>
      <c r="E7" s="158">
        <v>0.121</v>
      </c>
      <c r="F7" s="158">
        <v>0.121</v>
      </c>
      <c r="G7" s="158">
        <v>0.121</v>
      </c>
      <c r="H7" s="158">
        <v>0.121</v>
      </c>
    </row>
    <row r="8" spans="1:8" x14ac:dyDescent="0.35">
      <c r="A8" s="154" t="s">
        <v>192</v>
      </c>
      <c r="B8" s="159">
        <v>7.6923076923076927E-2</v>
      </c>
      <c r="C8" s="156">
        <v>7.6923076923076927E-2</v>
      </c>
      <c r="D8" s="156">
        <v>7.6923076923076927E-2</v>
      </c>
      <c r="E8" s="156">
        <v>7.6923076923076927E-2</v>
      </c>
      <c r="F8" s="156" t="s">
        <v>193</v>
      </c>
      <c r="G8" s="156" t="s">
        <v>193</v>
      </c>
      <c r="H8" s="156" t="s">
        <v>193</v>
      </c>
    </row>
    <row r="9" spans="1:8" x14ac:dyDescent="0.35">
      <c r="A9" s="154" t="s">
        <v>194</v>
      </c>
      <c r="B9" s="156" t="s">
        <v>193</v>
      </c>
      <c r="C9" s="156">
        <v>1.3461538461538457E-2</v>
      </c>
      <c r="D9" s="156"/>
      <c r="E9" s="156"/>
      <c r="F9" s="156" t="s">
        <v>193</v>
      </c>
      <c r="G9" s="156" t="s">
        <v>193</v>
      </c>
      <c r="H9" s="156" t="s">
        <v>193</v>
      </c>
    </row>
    <row r="10" spans="1:8" x14ac:dyDescent="0.35">
      <c r="A10" s="154" t="s">
        <v>195</v>
      </c>
      <c r="B10" s="156" t="s">
        <v>193</v>
      </c>
      <c r="C10" s="156" t="s">
        <v>193</v>
      </c>
      <c r="D10" s="156" t="s">
        <v>193</v>
      </c>
      <c r="E10" s="156" t="s">
        <v>193</v>
      </c>
      <c r="F10" s="156" t="s">
        <v>193</v>
      </c>
      <c r="G10" s="156" t="s">
        <v>193</v>
      </c>
      <c r="H10" s="156" t="s">
        <v>193</v>
      </c>
    </row>
    <row r="11" spans="1:8" x14ac:dyDescent="0.35">
      <c r="A11" s="154" t="s">
        <v>196</v>
      </c>
      <c r="B11" s="159">
        <v>3.8461538461538464E-2</v>
      </c>
      <c r="C11" s="156">
        <v>3.8461538461538464E-2</v>
      </c>
      <c r="D11" s="156">
        <v>3.8461538461538464E-2</v>
      </c>
      <c r="E11" s="156">
        <v>3.8461538461538464E-2</v>
      </c>
      <c r="F11" s="156" t="s">
        <v>193</v>
      </c>
      <c r="G11" s="156" t="s">
        <v>193</v>
      </c>
      <c r="H11" s="156" t="s">
        <v>193</v>
      </c>
    </row>
    <row r="12" spans="1:8" x14ac:dyDescent="0.35">
      <c r="A12" s="154" t="s">
        <v>197</v>
      </c>
      <c r="B12" s="156">
        <v>1.3299999999999999E-2</v>
      </c>
      <c r="C12" s="156">
        <v>1.3299999999999999E-2</v>
      </c>
      <c r="D12" s="156">
        <v>1.3299999999999999E-2</v>
      </c>
      <c r="E12" s="156">
        <v>1.3299999999999999E-2</v>
      </c>
      <c r="F12" s="156" t="s">
        <v>193</v>
      </c>
      <c r="G12" s="156" t="s">
        <v>193</v>
      </c>
      <c r="H12" s="156" t="s">
        <v>193</v>
      </c>
    </row>
    <row r="13" spans="1:8" x14ac:dyDescent="0.35">
      <c r="A13" s="157" t="s">
        <v>198</v>
      </c>
      <c r="B13" s="158">
        <v>0.24968461538461539</v>
      </c>
      <c r="C13" s="158">
        <v>0.26314615384615386</v>
      </c>
      <c r="D13" s="158">
        <v>0.24968461538461539</v>
      </c>
      <c r="E13" s="158">
        <v>0.24968461538461539</v>
      </c>
      <c r="F13" s="158">
        <v>0.121</v>
      </c>
      <c r="G13" s="158">
        <v>0.121</v>
      </c>
      <c r="H13" s="158">
        <v>0.121</v>
      </c>
    </row>
    <row r="14" spans="1:8" x14ac:dyDescent="0.35">
      <c r="A14" s="160"/>
      <c r="B14" s="161"/>
      <c r="C14" s="161"/>
      <c r="D14" s="161"/>
      <c r="E14" s="161"/>
      <c r="F14" s="161"/>
      <c r="G14" s="161"/>
      <c r="H14" s="161"/>
    </row>
    <row r="15" spans="1:8" x14ac:dyDescent="0.35">
      <c r="A15" s="162" t="s">
        <v>199</v>
      </c>
      <c r="B15" s="153"/>
      <c r="C15" s="153"/>
      <c r="D15" s="153"/>
      <c r="E15" s="153"/>
      <c r="F15" s="153"/>
      <c r="G15" s="153"/>
      <c r="H15" s="153"/>
    </row>
    <row r="16" spans="1:8" x14ac:dyDescent="0.35">
      <c r="A16" s="162" t="s">
        <v>200</v>
      </c>
      <c r="B16" s="153"/>
      <c r="C16" s="153"/>
      <c r="D16" s="153"/>
      <c r="E16" s="153"/>
      <c r="F16" s="153"/>
      <c r="G16" s="153"/>
      <c r="H16" s="153"/>
    </row>
    <row r="17" spans="1:8" x14ac:dyDescent="0.35">
      <c r="A17" s="162" t="s">
        <v>201</v>
      </c>
      <c r="B17" s="153"/>
      <c r="C17" s="153"/>
      <c r="D17" s="153"/>
      <c r="E17" s="153"/>
      <c r="F17" s="153"/>
      <c r="G17" s="153"/>
      <c r="H17" s="153"/>
    </row>
    <row r="18" spans="1:8" x14ac:dyDescent="0.35">
      <c r="A18" s="163" t="s">
        <v>202</v>
      </c>
      <c r="B18" s="153"/>
      <c r="C18" s="153"/>
      <c r="D18" s="153"/>
      <c r="E18" s="153"/>
      <c r="F18" s="153"/>
      <c r="G18" s="153"/>
      <c r="H18" s="153"/>
    </row>
    <row r="19" spans="1:8" x14ac:dyDescent="0.35">
      <c r="A19" s="163" t="s">
        <v>203</v>
      </c>
      <c r="B19" s="153"/>
      <c r="C19" s="153"/>
      <c r="D19" s="153"/>
      <c r="E19" s="153"/>
      <c r="F19" s="153"/>
      <c r="G19" s="153"/>
      <c r="H19" s="153"/>
    </row>
  </sheetData>
  <mergeCells count="2">
    <mergeCell ref="C3:E3"/>
    <mergeCell ref="F3:H3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  <headerFooter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Instructions</vt:lpstr>
      <vt:lpstr>Summary</vt:lpstr>
      <vt:lpstr>Calculation Sheet - Income</vt:lpstr>
      <vt:lpstr>Calculation Sheet - OPEX</vt:lpstr>
      <vt:lpstr>ROI</vt:lpstr>
      <vt:lpstr>Employee Expense Calculator</vt:lpstr>
      <vt:lpstr>Depreciation Calculator</vt:lpstr>
      <vt:lpstr>Assumptions</vt:lpstr>
      <vt:lpstr>On-Cost Matrix</vt:lpstr>
      <vt:lpstr>CAPEX Category</vt:lpstr>
      <vt:lpstr>GL Codes</vt:lpstr>
      <vt:lpstr>CPI</vt:lpstr>
      <vt:lpstr>EmployeeExpenseCalculation</vt:lpstr>
      <vt:lpstr>IncIndex</vt:lpstr>
      <vt:lpstr>OnCosts</vt:lpstr>
      <vt:lpstr>Assumptions!Print_Area</vt:lpstr>
      <vt:lpstr>'Calculation Sheet - Income'!Print_Area</vt:lpstr>
      <vt:lpstr>'Calculation Sheet - OPEX'!Print_Area</vt:lpstr>
      <vt:lpstr>'Depreciation Calculator'!Print_Area</vt:lpstr>
      <vt:lpstr>'Employee Expense Calculator'!Print_Area</vt:lpstr>
      <vt:lpstr>Instructions!Print_Area</vt:lpstr>
      <vt:lpstr>ROI!Print_Area</vt:lpstr>
      <vt:lpstr>Summary!Print_Area</vt:lpstr>
      <vt:lpstr>WageIndex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Saida Ali</dc:creator>
  <cp:lastModifiedBy>Michelle Fitton</cp:lastModifiedBy>
  <cp:lastPrinted>2021-10-19T04:02:10Z</cp:lastPrinted>
  <dcterms:created xsi:type="dcterms:W3CDTF">2021-07-27T22:40:00Z</dcterms:created>
  <dcterms:modified xsi:type="dcterms:W3CDTF">2023-08-13T13:51:46Z</dcterms:modified>
</cp:coreProperties>
</file>